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codeName="{51196F13-6AD0-C1B8-E2B4-A1F9AE17003E}"/>
  <workbookPr codeName="ThisWorkbook"/>
  <mc:AlternateContent xmlns:mc="http://schemas.openxmlformats.org/markup-compatibility/2006">
    <mc:Choice Requires="x15">
      <x15ac:absPath xmlns:x15ac="http://schemas.microsoft.com/office/spreadsheetml/2010/11/ac" url="C:\Users\andrea.veresova\Documents\as\PALIVÁ\FQ REPORTING\SPRÁVY O KVALITE PALÍV\Správa o kvalite palív_2020\FQ Reporting\"/>
    </mc:Choice>
  </mc:AlternateContent>
  <workbookProtection workbookAlgorithmName="SHA-512" workbookHashValue="hps23YeBO4GIuZsgH1EVYkO2CifvITQQkq66A7BrXxnn7pORDWqlPFIf+vBPzSGSCqxCMQ3qpWzABJtaf7a5jg==" workbookSaltValue="DYrgIPAn9YiUmRCfh0NAZg==" workbookSpinCount="100000" lockStructure="1"/>
  <bookViews>
    <workbookView xWindow="0" yWindow="0" windowWidth="28800" windowHeight="12300" tabRatio="856" firstSheet="16" activeTab="30"/>
  </bookViews>
  <sheets>
    <sheet name="SysLists" sheetId="38" state="hidden" r:id="rId1"/>
    <sheet name="CheckList" sheetId="69" state="hidden" r:id="rId2"/>
    <sheet name="Introduction" sheetId="1" r:id="rId3"/>
    <sheet name="Instructions" sheetId="2" r:id="rId4"/>
    <sheet name="Methods&amp;Limits" sheetId="3" r:id="rId5"/>
    <sheet name="Contacts&amp;Annual Summary" sheetId="4" r:id="rId6"/>
    <sheet name="FQMS&amp;Sampling" sheetId="5" r:id="rId7"/>
    <sheet name="Detailed FQMS" sheetId="39" r:id="rId8"/>
    <sheet name="Sales" sheetId="6" r:id="rId9"/>
    <sheet name="Regional Petrol Sampling (S)" sheetId="9" r:id="rId10"/>
    <sheet name="Regional Petrol Sampling (W)" sheetId="10" r:id="rId11"/>
    <sheet name="Regional Diesel Sampling (S)" sheetId="11" r:id="rId12"/>
    <sheet name="Regional Diesel Sampling (W)" sheetId="12" r:id="rId13"/>
    <sheet name="Petrol (1)" sheetId="13" r:id="rId14"/>
    <sheet name="Petrol (2)" sheetId="14" r:id="rId15"/>
    <sheet name="Petrol (1+2)" sheetId="15" r:id="rId16"/>
    <sheet name="Petrol (3)" sheetId="44" r:id="rId17"/>
    <sheet name="Petrol (4)" sheetId="45" r:id="rId18"/>
    <sheet name="Petrol (3+4)" sheetId="46" r:id="rId19"/>
    <sheet name="Petrol (5)" sheetId="47" r:id="rId20"/>
    <sheet name="Petrol (6)" sheetId="48" r:id="rId21"/>
    <sheet name="Petrol (5+6)" sheetId="49" r:id="rId22"/>
    <sheet name="Petrol (7)" sheetId="50" r:id="rId23"/>
    <sheet name="Petrol (8)" sheetId="51" r:id="rId24"/>
    <sheet name="Petrol (7+8)" sheetId="52" r:id="rId25"/>
    <sheet name="Petrol (9)" sheetId="53" r:id="rId26"/>
    <sheet name="Petrol (10)" sheetId="54" r:id="rId27"/>
    <sheet name="Petrol (9+10)" sheetId="55" r:id="rId28"/>
    <sheet name="Diesel (1)" sheetId="22" r:id="rId29"/>
    <sheet name="Diesel (2)" sheetId="23" r:id="rId30"/>
    <sheet name="Diesel (1+2)" sheetId="24" r:id="rId31"/>
    <sheet name="Diesel (3)" sheetId="56" r:id="rId32"/>
    <sheet name="Diesel (4)" sheetId="57" r:id="rId33"/>
    <sheet name="Diesel (3+4)" sheetId="58" r:id="rId34"/>
    <sheet name="Diesel (5)" sheetId="59" r:id="rId35"/>
    <sheet name="Diesel (6)" sheetId="60" r:id="rId36"/>
    <sheet name="Diesel (5+6)" sheetId="61" r:id="rId37"/>
    <sheet name="Diesel (7)" sheetId="62" r:id="rId38"/>
    <sheet name="Diesel (8)" sheetId="63" r:id="rId39"/>
    <sheet name="Diesel (7+8)" sheetId="64" r:id="rId40"/>
    <sheet name="Diesel (9)" sheetId="65" r:id="rId41"/>
    <sheet name="Diesel (10)" sheetId="66" r:id="rId42"/>
    <sheet name="Diesel (9+10)" sheetId="67" r:id="rId43"/>
  </sheets>
  <definedNames>
    <definedName name="Country">'Contacts&amp;Annual Summary'!$C$9</definedName>
    <definedName name="countryDetail">SysLists!$D$2:$G$28</definedName>
    <definedName name="dTonnes">Sales!$E$32</definedName>
    <definedName name="nCountry">SysLists!$D$2:$D$28</definedName>
    <definedName name="_xlnm.Print_Area" localSheetId="28">'Diesel (1)'!$A$1:$Q$52</definedName>
    <definedName name="_xlnm.Print_Area" localSheetId="30">'Diesel (1+2)'!$A$1:$Q$52</definedName>
    <definedName name="_xlnm.Print_Area" localSheetId="41">'Diesel (10)'!$A$1:$Q$52</definedName>
    <definedName name="_xlnm.Print_Area" localSheetId="29">'Diesel (2)'!$A$1:$Q$52</definedName>
    <definedName name="_xlnm.Print_Area" localSheetId="31">'Diesel (3)'!$A$1:$Q$52</definedName>
    <definedName name="_xlnm.Print_Area" localSheetId="33">'Diesel (3+4)'!$A$1:$Q$52</definedName>
    <definedName name="_xlnm.Print_Area" localSheetId="32">'Diesel (4)'!$A$1:$Q$52</definedName>
    <definedName name="_xlnm.Print_Area" localSheetId="34">'Diesel (5)'!$A$1:$Q$52</definedName>
    <definedName name="_xlnm.Print_Area" localSheetId="36">'Diesel (5+6)'!$A$1:$Q$52</definedName>
    <definedName name="_xlnm.Print_Area" localSheetId="35">'Diesel (6)'!$A$1:$Q$52</definedName>
    <definedName name="_xlnm.Print_Area" localSheetId="37">'Diesel (7)'!$A$1:$Q$52</definedName>
    <definedName name="_xlnm.Print_Area" localSheetId="39">'Diesel (7+8)'!$A$1:$Q$52</definedName>
    <definedName name="_xlnm.Print_Area" localSheetId="38">'Diesel (8)'!$A$1:$Q$52</definedName>
    <definedName name="_xlnm.Print_Area" localSheetId="40">'Diesel (9)'!$A$1:$Q$52</definedName>
    <definedName name="_xlnm.Print_Area" localSheetId="42">'Diesel (9+10)'!$A$1:$Q$52</definedName>
    <definedName name="_xlnm.Print_Area" localSheetId="6">'FQMS&amp;Sampling'!$B$2:$H$40</definedName>
    <definedName name="_xlnm.Print_Area" localSheetId="4">'Methods&amp;Limits'!$A$1:$I$91</definedName>
    <definedName name="_xlnm.Print_Area" localSheetId="13">'Petrol (1)'!$A$1:$Q$123</definedName>
    <definedName name="_xlnm.Print_Area" localSheetId="15">'Petrol (1+2)'!$A$1:$Q$123</definedName>
    <definedName name="_xlnm.Print_Area" localSheetId="26">'Petrol (10)'!$A$1:$Q$123</definedName>
    <definedName name="_xlnm.Print_Area" localSheetId="14">'Petrol (2)'!$A$1:$Q$123</definedName>
    <definedName name="_xlnm.Print_Area" localSheetId="16">'Petrol (3)'!$A$1:$Q$123</definedName>
    <definedName name="_xlnm.Print_Area" localSheetId="18">'Petrol (3+4)'!$A$1:$Q$123</definedName>
    <definedName name="_xlnm.Print_Area" localSheetId="17">'Petrol (4)'!$A$1:$Q$123</definedName>
    <definedName name="_xlnm.Print_Area" localSheetId="19">'Petrol (5)'!$A$1:$Q$123</definedName>
    <definedName name="_xlnm.Print_Area" localSheetId="21">'Petrol (5+6)'!$A$1:$Q$123</definedName>
    <definedName name="_xlnm.Print_Area" localSheetId="20">'Petrol (6)'!$A$1:$Q$123</definedName>
    <definedName name="_xlnm.Print_Area" localSheetId="22">'Petrol (7)'!$A$1:$Q$123</definedName>
    <definedName name="_xlnm.Print_Area" localSheetId="24">'Petrol (7+8)'!$A$1:$Q$123</definedName>
    <definedName name="_xlnm.Print_Area" localSheetId="23">'Petrol (8)'!$A$1:$Q$123</definedName>
    <definedName name="_xlnm.Print_Area" localSheetId="25">'Petrol (9)'!$A$1:$Q$123</definedName>
    <definedName name="_xlnm.Print_Area" localSheetId="27">'Petrol (9+10)'!$A$1:$Q$123</definedName>
    <definedName name="_xlnm.Print_Area" localSheetId="11">'Regional Diesel Sampling (S)'!$A$1:$N$39</definedName>
    <definedName name="_xlnm.Print_Area" localSheetId="12">'Regional Diesel Sampling (W)'!$A$1:$N$39</definedName>
    <definedName name="_xlnm.Print_Area" localSheetId="9">'Regional Petrol Sampling (S)'!$A$1:$N$40</definedName>
    <definedName name="_xlnm.Print_Area" localSheetId="10">'Regional Petrol Sampling (W)'!$A$1:$N$39</definedName>
    <definedName name="_xlnm.Print_Area" localSheetId="8">Sales!$A$1:$K$46</definedName>
    <definedName name="pTonnes">Sales!$E$26</definedName>
    <definedName name="ReportingYear">SysLists!$A$2</definedName>
    <definedName name="Z_F9B0EF6A_EDAD_43FD_9C3C_2B5A9DD114F5_.wvu.PrintArea" localSheetId="28" hidden="1">'Diesel (1)'!$A$1:$Q$57</definedName>
    <definedName name="Z_F9B0EF6A_EDAD_43FD_9C3C_2B5A9DD114F5_.wvu.PrintArea" localSheetId="30" hidden="1">'Diesel (1+2)'!$A$1:$Q$55</definedName>
    <definedName name="Z_F9B0EF6A_EDAD_43FD_9C3C_2B5A9DD114F5_.wvu.PrintArea" localSheetId="41" hidden="1">'Diesel (10)'!$A$1:$Q$57</definedName>
    <definedName name="Z_F9B0EF6A_EDAD_43FD_9C3C_2B5A9DD114F5_.wvu.PrintArea" localSheetId="29" hidden="1">'Diesel (2)'!$A$1:$Q$57</definedName>
    <definedName name="Z_F9B0EF6A_EDAD_43FD_9C3C_2B5A9DD114F5_.wvu.PrintArea" localSheetId="31" hidden="1">'Diesel (3)'!$A$1:$Q$57</definedName>
    <definedName name="Z_F9B0EF6A_EDAD_43FD_9C3C_2B5A9DD114F5_.wvu.PrintArea" localSheetId="33" hidden="1">'Diesel (3+4)'!$A$1:$Q$55</definedName>
    <definedName name="Z_F9B0EF6A_EDAD_43FD_9C3C_2B5A9DD114F5_.wvu.PrintArea" localSheetId="32" hidden="1">'Diesel (4)'!$A$1:$Q$57</definedName>
    <definedName name="Z_F9B0EF6A_EDAD_43FD_9C3C_2B5A9DD114F5_.wvu.PrintArea" localSheetId="34" hidden="1">'Diesel (5)'!$A$1:$Q$57</definedName>
    <definedName name="Z_F9B0EF6A_EDAD_43FD_9C3C_2B5A9DD114F5_.wvu.PrintArea" localSheetId="36" hidden="1">'Diesel (5+6)'!$A$1:$Q$55</definedName>
    <definedName name="Z_F9B0EF6A_EDAD_43FD_9C3C_2B5A9DD114F5_.wvu.PrintArea" localSheetId="35" hidden="1">'Diesel (6)'!$A$1:$Q$57</definedName>
    <definedName name="Z_F9B0EF6A_EDAD_43FD_9C3C_2B5A9DD114F5_.wvu.PrintArea" localSheetId="37" hidden="1">'Diesel (7)'!$A$1:$Q$57</definedName>
    <definedName name="Z_F9B0EF6A_EDAD_43FD_9C3C_2B5A9DD114F5_.wvu.PrintArea" localSheetId="39" hidden="1">'Diesel (7+8)'!$A$1:$Q$55</definedName>
    <definedName name="Z_F9B0EF6A_EDAD_43FD_9C3C_2B5A9DD114F5_.wvu.PrintArea" localSheetId="38" hidden="1">'Diesel (8)'!$A$1:$Q$57</definedName>
    <definedName name="Z_F9B0EF6A_EDAD_43FD_9C3C_2B5A9DD114F5_.wvu.PrintArea" localSheetId="40" hidden="1">'Diesel (9)'!$A$1:$Q$57</definedName>
    <definedName name="Z_F9B0EF6A_EDAD_43FD_9C3C_2B5A9DD114F5_.wvu.PrintArea" localSheetId="42" hidden="1">'Diesel (9+10)'!$A$1:$Q$55</definedName>
    <definedName name="Z_F9B0EF6A_EDAD_43FD_9C3C_2B5A9DD114F5_.wvu.PrintArea" localSheetId="6" hidden="1">'FQMS&amp;Sampling'!$B$2:$H$40</definedName>
    <definedName name="Z_F9B0EF6A_EDAD_43FD_9C3C_2B5A9DD114F5_.wvu.PrintArea" localSheetId="13" hidden="1">'Petrol (1)'!$A$1:$Q$121</definedName>
    <definedName name="Z_F9B0EF6A_EDAD_43FD_9C3C_2B5A9DD114F5_.wvu.PrintArea" localSheetId="15" hidden="1">'Petrol (1+2)'!$A$1:$Q$105</definedName>
    <definedName name="Z_F9B0EF6A_EDAD_43FD_9C3C_2B5A9DD114F5_.wvu.PrintArea" localSheetId="26" hidden="1">'Petrol (10)'!$A$1:$Q$105</definedName>
    <definedName name="Z_F9B0EF6A_EDAD_43FD_9C3C_2B5A9DD114F5_.wvu.PrintArea" localSheetId="14" hidden="1">'Petrol (2)'!$A$1:$Q$105</definedName>
    <definedName name="Z_F9B0EF6A_EDAD_43FD_9C3C_2B5A9DD114F5_.wvu.PrintArea" localSheetId="16" hidden="1">'Petrol (3)'!$A$1:$Q$121</definedName>
    <definedName name="Z_F9B0EF6A_EDAD_43FD_9C3C_2B5A9DD114F5_.wvu.PrintArea" localSheetId="18" hidden="1">'Petrol (3+4)'!$A$1:$Q$105</definedName>
    <definedName name="Z_F9B0EF6A_EDAD_43FD_9C3C_2B5A9DD114F5_.wvu.PrintArea" localSheetId="17" hidden="1">'Petrol (4)'!$A$1:$Q$105</definedName>
    <definedName name="Z_F9B0EF6A_EDAD_43FD_9C3C_2B5A9DD114F5_.wvu.PrintArea" localSheetId="19" hidden="1">'Petrol (5)'!$A$1:$Q$121</definedName>
    <definedName name="Z_F9B0EF6A_EDAD_43FD_9C3C_2B5A9DD114F5_.wvu.PrintArea" localSheetId="21" hidden="1">'Petrol (5+6)'!$A$1:$Q$105</definedName>
    <definedName name="Z_F9B0EF6A_EDAD_43FD_9C3C_2B5A9DD114F5_.wvu.PrintArea" localSheetId="20" hidden="1">'Petrol (6)'!$A$1:$Q$105</definedName>
    <definedName name="Z_F9B0EF6A_EDAD_43FD_9C3C_2B5A9DD114F5_.wvu.PrintArea" localSheetId="22" hidden="1">'Petrol (7)'!$A$1:$Q$121</definedName>
    <definedName name="Z_F9B0EF6A_EDAD_43FD_9C3C_2B5A9DD114F5_.wvu.PrintArea" localSheetId="24" hidden="1">'Petrol (7+8)'!$A$1:$Q$105</definedName>
    <definedName name="Z_F9B0EF6A_EDAD_43FD_9C3C_2B5A9DD114F5_.wvu.PrintArea" localSheetId="23" hidden="1">'Petrol (8)'!$A$1:$Q$105</definedName>
    <definedName name="Z_F9B0EF6A_EDAD_43FD_9C3C_2B5A9DD114F5_.wvu.PrintArea" localSheetId="25" hidden="1">'Petrol (9)'!$A$1:$Q$121</definedName>
    <definedName name="Z_F9B0EF6A_EDAD_43FD_9C3C_2B5A9DD114F5_.wvu.PrintArea" localSheetId="27" hidden="1">'Petrol (9+10)'!$A$1:$Q$105</definedName>
    <definedName name="Z_F9B0EF6A_EDAD_43FD_9C3C_2B5A9DD114F5_.wvu.PrintArea" localSheetId="11" hidden="1">'Regional Diesel Sampling (S)'!$A$1:$L$39</definedName>
    <definedName name="Z_F9B0EF6A_EDAD_43FD_9C3C_2B5A9DD114F5_.wvu.PrintArea" localSheetId="12" hidden="1">'Regional Diesel Sampling (W)'!$A$1:$L$39</definedName>
    <definedName name="Z_F9B0EF6A_EDAD_43FD_9C3C_2B5A9DD114F5_.wvu.PrintArea" localSheetId="9" hidden="1">'Regional Petrol Sampling (S)'!$A$1:$L$39</definedName>
    <definedName name="Z_F9B0EF6A_EDAD_43FD_9C3C_2B5A9DD114F5_.wvu.PrintArea" localSheetId="10" hidden="1">'Regional Petrol Sampling (W)'!$A$1:$L$39</definedName>
    <definedName name="Z_F9B0EF6A_EDAD_43FD_9C3C_2B5A9DD114F5_.wvu.PrintArea" localSheetId="8" hidden="1">Sales!$A$1:$G$41</definedName>
  </definedNames>
  <calcPr calcId="191029"/>
  <customWorkbookViews>
    <customWorkbookView name="fiona_twisse - Personal View" guid="{F9B0EF6A-EDAD-43FD-9C3C-2B5A9DD114F5}" mergeInterval="0" personalView="1" maximized="1" xWindow="1" yWindow="1" windowWidth="1276" windowHeight="761" tabRatio="913" activeSheetId="7"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9" i="44" l="1"/>
  <c r="A28" i="44"/>
  <c r="A29" i="45"/>
  <c r="A28" i="45"/>
  <c r="A29" i="46"/>
  <c r="A29" i="47"/>
  <c r="A28" i="47"/>
  <c r="A29" i="48"/>
  <c r="A28" i="48"/>
  <c r="A29" i="49"/>
  <c r="A29" i="50"/>
  <c r="A28" i="50"/>
  <c r="A29" i="51"/>
  <c r="A28" i="51"/>
  <c r="A29" i="52"/>
  <c r="A28" i="52"/>
  <c r="A29" i="53"/>
  <c r="A28" i="53"/>
  <c r="A29" i="54"/>
  <c r="A28" i="54"/>
  <c r="A29" i="55"/>
  <c r="A28" i="55"/>
  <c r="A29" i="14"/>
  <c r="A28" i="14"/>
  <c r="A29" i="13"/>
  <c r="A28" i="13"/>
  <c r="B8" i="58"/>
  <c r="B8" i="61"/>
  <c r="B8" i="64"/>
  <c r="B8" i="67"/>
  <c r="B8" i="24"/>
  <c r="B9" i="55"/>
  <c r="B9" i="52"/>
  <c r="B9" i="49"/>
  <c r="B9" i="46"/>
  <c r="B9" i="15"/>
  <c r="D26" i="6"/>
  <c r="E26" i="6"/>
  <c r="F26" i="6"/>
  <c r="G26" i="6"/>
  <c r="H26" i="6"/>
  <c r="I26" i="6"/>
  <c r="D32" i="6"/>
  <c r="E32" i="6"/>
  <c r="F32" i="6"/>
  <c r="G32" i="6"/>
  <c r="H32" i="6"/>
  <c r="I32" i="6"/>
  <c r="E16" i="67"/>
  <c r="E17" i="67"/>
  <c r="E18" i="67"/>
  <c r="E19" i="67"/>
  <c r="C24" i="5" l="1"/>
  <c r="I31" i="9"/>
  <c r="J16" i="6"/>
  <c r="J12" i="6"/>
  <c r="J13" i="6"/>
  <c r="J15" i="6"/>
  <c r="J17" i="6"/>
  <c r="J19" i="6"/>
  <c r="J20" i="6"/>
  <c r="J21" i="6"/>
  <c r="J23" i="6"/>
  <c r="J24" i="6"/>
  <c r="J25" i="6"/>
  <c r="J11" i="6"/>
  <c r="D51" i="13"/>
  <c r="E20" i="67" l="1"/>
  <c r="D20" i="67"/>
  <c r="D19" i="67"/>
  <c r="D18" i="67"/>
  <c r="D17" i="67"/>
  <c r="D16" i="67"/>
  <c r="E15" i="67"/>
  <c r="D15" i="67"/>
  <c r="E14" i="67"/>
  <c r="D14" i="67"/>
  <c r="H42" i="67" s="1"/>
  <c r="E20" i="64"/>
  <c r="D20" i="64"/>
  <c r="E19" i="64"/>
  <c r="D19" i="64"/>
  <c r="E18" i="64"/>
  <c r="D18" i="64"/>
  <c r="E17" i="64"/>
  <c r="D17" i="64"/>
  <c r="E16" i="64"/>
  <c r="D16" i="64"/>
  <c r="E15" i="64"/>
  <c r="D15" i="64"/>
  <c r="E14" i="64"/>
  <c r="D14" i="64"/>
  <c r="E20" i="61"/>
  <c r="D20" i="61"/>
  <c r="E19" i="61"/>
  <c r="D19" i="61"/>
  <c r="E18" i="61"/>
  <c r="D18" i="61"/>
  <c r="E17" i="61"/>
  <c r="D17" i="61"/>
  <c r="E16" i="61"/>
  <c r="D16" i="61"/>
  <c r="E15" i="61"/>
  <c r="D15" i="61"/>
  <c r="E14" i="61"/>
  <c r="D14" i="61"/>
  <c r="H42" i="61" s="1"/>
  <c r="E20" i="58"/>
  <c r="D20" i="58"/>
  <c r="E19" i="58"/>
  <c r="D19" i="58"/>
  <c r="E18" i="58"/>
  <c r="D18" i="58"/>
  <c r="E17" i="58"/>
  <c r="D17" i="58"/>
  <c r="E16" i="58"/>
  <c r="D16" i="58"/>
  <c r="E15" i="58"/>
  <c r="H44" i="58" s="1"/>
  <c r="D15" i="58"/>
  <c r="E14" i="58"/>
  <c r="D14" i="58"/>
  <c r="E40" i="55"/>
  <c r="H123" i="55" s="1"/>
  <c r="D40" i="55"/>
  <c r="E39" i="55"/>
  <c r="D39" i="55"/>
  <c r="E38" i="55"/>
  <c r="D38" i="55"/>
  <c r="E37" i="55"/>
  <c r="D37" i="55"/>
  <c r="E36" i="55"/>
  <c r="D36" i="55"/>
  <c r="E35" i="55"/>
  <c r="D35" i="55"/>
  <c r="E34" i="55"/>
  <c r="D34" i="55"/>
  <c r="E33" i="55"/>
  <c r="D33" i="55"/>
  <c r="E32" i="55"/>
  <c r="D32" i="55"/>
  <c r="E31" i="55"/>
  <c r="D31" i="55"/>
  <c r="E29" i="55"/>
  <c r="D29" i="55"/>
  <c r="E28" i="55"/>
  <c r="D28" i="55"/>
  <c r="E27" i="55"/>
  <c r="D27" i="55"/>
  <c r="E26" i="55"/>
  <c r="D26" i="55"/>
  <c r="E25" i="55"/>
  <c r="D25" i="55"/>
  <c r="E23" i="55"/>
  <c r="D23" i="55"/>
  <c r="E22" i="55"/>
  <c r="D22" i="55"/>
  <c r="E20" i="55"/>
  <c r="D20" i="55"/>
  <c r="E18" i="55"/>
  <c r="D18" i="55"/>
  <c r="E17" i="55"/>
  <c r="D17" i="55"/>
  <c r="E40" i="52"/>
  <c r="D40" i="52"/>
  <c r="E39" i="52"/>
  <c r="D39" i="52"/>
  <c r="E38" i="52"/>
  <c r="D38" i="52"/>
  <c r="E37" i="52"/>
  <c r="D37" i="52"/>
  <c r="E36" i="52"/>
  <c r="D36" i="52"/>
  <c r="E35" i="52"/>
  <c r="D35" i="52"/>
  <c r="E34" i="52"/>
  <c r="D34" i="52"/>
  <c r="E33" i="52"/>
  <c r="D33" i="52"/>
  <c r="E32" i="52"/>
  <c r="D32" i="52"/>
  <c r="E31" i="52"/>
  <c r="D31" i="52"/>
  <c r="E29" i="52"/>
  <c r="D29" i="52"/>
  <c r="E28" i="52"/>
  <c r="D28" i="52"/>
  <c r="E27" i="52"/>
  <c r="D27" i="52"/>
  <c r="E26" i="52"/>
  <c r="D26" i="52"/>
  <c r="E25" i="52"/>
  <c r="D25" i="52"/>
  <c r="E23" i="52"/>
  <c r="D23" i="52"/>
  <c r="E22" i="52"/>
  <c r="D22" i="52"/>
  <c r="E20" i="52"/>
  <c r="D20" i="52"/>
  <c r="E18" i="52"/>
  <c r="D18" i="52"/>
  <c r="E17" i="52"/>
  <c r="D17" i="52"/>
  <c r="E40" i="49"/>
  <c r="D40" i="49"/>
  <c r="E39" i="49"/>
  <c r="D39" i="49"/>
  <c r="E38" i="49"/>
  <c r="D38" i="49"/>
  <c r="E37" i="49"/>
  <c r="D37" i="49"/>
  <c r="E36" i="49"/>
  <c r="D36" i="49"/>
  <c r="E35" i="49"/>
  <c r="D35" i="49"/>
  <c r="E34" i="49"/>
  <c r="D34" i="49"/>
  <c r="E33" i="49"/>
  <c r="D33" i="49"/>
  <c r="E32" i="49"/>
  <c r="D32" i="49"/>
  <c r="E31" i="49"/>
  <c r="D31" i="49"/>
  <c r="E29" i="49"/>
  <c r="D29" i="49"/>
  <c r="E28" i="49"/>
  <c r="D28" i="49"/>
  <c r="E27" i="49"/>
  <c r="D27" i="49"/>
  <c r="E26" i="49"/>
  <c r="H83" i="49" s="1"/>
  <c r="D26" i="49"/>
  <c r="E25" i="49"/>
  <c r="D25" i="49"/>
  <c r="E23" i="49"/>
  <c r="D23" i="49"/>
  <c r="E22" i="49"/>
  <c r="D22" i="49"/>
  <c r="E20" i="49"/>
  <c r="D20" i="49"/>
  <c r="E18" i="49"/>
  <c r="D18" i="49"/>
  <c r="E17" i="49"/>
  <c r="D17" i="49"/>
  <c r="E40" i="46"/>
  <c r="D40" i="46"/>
  <c r="E39" i="46"/>
  <c r="D39" i="46"/>
  <c r="E38" i="46"/>
  <c r="D38" i="46"/>
  <c r="E37" i="46"/>
  <c r="D37" i="46"/>
  <c r="E36" i="46"/>
  <c r="D36" i="46"/>
  <c r="E35" i="46"/>
  <c r="D35" i="46"/>
  <c r="E34" i="46"/>
  <c r="D34" i="46"/>
  <c r="E33" i="46"/>
  <c r="D33" i="46"/>
  <c r="E32" i="46"/>
  <c r="H91" i="46" s="1"/>
  <c r="D32" i="46"/>
  <c r="E31" i="46"/>
  <c r="D31" i="46"/>
  <c r="E29" i="46"/>
  <c r="D29" i="46"/>
  <c r="E28" i="46"/>
  <c r="D28" i="46"/>
  <c r="E27" i="46"/>
  <c r="D27" i="46"/>
  <c r="E26" i="46"/>
  <c r="D26" i="46"/>
  <c r="E25" i="46"/>
  <c r="D25" i="46"/>
  <c r="E23" i="46"/>
  <c r="D23" i="46"/>
  <c r="E22" i="46"/>
  <c r="D22" i="46"/>
  <c r="E20" i="46"/>
  <c r="D20" i="46"/>
  <c r="E18" i="46"/>
  <c r="D18" i="46"/>
  <c r="E17" i="46"/>
  <c r="D17" i="46"/>
  <c r="E20" i="24"/>
  <c r="H50" i="24" s="1"/>
  <c r="D20" i="24"/>
  <c r="E19" i="24"/>
  <c r="D19" i="24"/>
  <c r="E18" i="24"/>
  <c r="D18" i="24"/>
  <c r="E17" i="24"/>
  <c r="D17" i="24"/>
  <c r="E16" i="24"/>
  <c r="D16" i="24"/>
  <c r="E15" i="24"/>
  <c r="D15" i="24"/>
  <c r="C14" i="58"/>
  <c r="C15" i="58"/>
  <c r="C16" i="58"/>
  <c r="C17" i="58"/>
  <c r="C18" i="58"/>
  <c r="C19" i="58"/>
  <c r="C20" i="58"/>
  <c r="E14" i="24"/>
  <c r="D14" i="24"/>
  <c r="D18" i="15"/>
  <c r="E18" i="15"/>
  <c r="D20" i="15"/>
  <c r="E20" i="15"/>
  <c r="D22" i="15"/>
  <c r="E22" i="15"/>
  <c r="D23" i="15"/>
  <c r="E23" i="15"/>
  <c r="D25" i="15"/>
  <c r="E25" i="15"/>
  <c r="D26" i="15"/>
  <c r="E26" i="15"/>
  <c r="H83" i="15" s="1"/>
  <c r="D27" i="15"/>
  <c r="E27" i="15"/>
  <c r="D28" i="15"/>
  <c r="E28" i="15"/>
  <c r="D29" i="15"/>
  <c r="E29" i="15"/>
  <c r="D31" i="15"/>
  <c r="E31" i="15"/>
  <c r="D32" i="15"/>
  <c r="E32" i="15"/>
  <c r="D33" i="15"/>
  <c r="E33" i="15"/>
  <c r="D34" i="15"/>
  <c r="E34" i="15"/>
  <c r="D35" i="15"/>
  <c r="E35" i="15"/>
  <c r="D36" i="15"/>
  <c r="E36" i="15"/>
  <c r="D37" i="15"/>
  <c r="E37" i="15"/>
  <c r="D38" i="15"/>
  <c r="E38" i="15"/>
  <c r="D39" i="15"/>
  <c r="E39" i="15"/>
  <c r="D40" i="15"/>
  <c r="E40" i="15"/>
  <c r="E17" i="15"/>
  <c r="D17" i="15"/>
  <c r="I90" i="3"/>
  <c r="F51" i="57"/>
  <c r="I89" i="3"/>
  <c r="G50" i="57"/>
  <c r="F50" i="57"/>
  <c r="I88" i="3"/>
  <c r="F49" i="57"/>
  <c r="D87" i="3"/>
  <c r="I87" i="3"/>
  <c r="F48" i="57"/>
  <c r="I86" i="3"/>
  <c r="G47" i="57"/>
  <c r="F47" i="57"/>
  <c r="I85" i="3"/>
  <c r="F46" i="57"/>
  <c r="I84" i="3"/>
  <c r="G45" i="64" s="1"/>
  <c r="G45" i="57"/>
  <c r="H45" i="57" s="1"/>
  <c r="F45" i="57"/>
  <c r="G44" i="57"/>
  <c r="F44" i="57"/>
  <c r="I82" i="3"/>
  <c r="F43" i="57"/>
  <c r="H81" i="3"/>
  <c r="F42" i="57"/>
  <c r="H42" i="57" s="1"/>
  <c r="F51" i="58"/>
  <c r="G50" i="58"/>
  <c r="F50" i="58"/>
  <c r="F49" i="58"/>
  <c r="F48" i="58"/>
  <c r="G47" i="58"/>
  <c r="F47" i="58"/>
  <c r="F46" i="58"/>
  <c r="G45" i="58"/>
  <c r="F45" i="58"/>
  <c r="G44" i="58"/>
  <c r="F44" i="58"/>
  <c r="F43" i="58"/>
  <c r="F42" i="58"/>
  <c r="F51" i="59"/>
  <c r="G50" i="59"/>
  <c r="F50" i="59"/>
  <c r="F49" i="59"/>
  <c r="F48" i="59"/>
  <c r="G47" i="59"/>
  <c r="F47" i="59"/>
  <c r="G46" i="59"/>
  <c r="H46" i="59" s="1"/>
  <c r="F46" i="59"/>
  <c r="F45" i="59"/>
  <c r="G44" i="59"/>
  <c r="H44" i="59" s="1"/>
  <c r="F44" i="59"/>
  <c r="F43" i="59"/>
  <c r="F42" i="59"/>
  <c r="H42" i="59" s="1"/>
  <c r="F51" i="60"/>
  <c r="G50" i="60"/>
  <c r="H50" i="60" s="1"/>
  <c r="F50" i="60"/>
  <c r="F49" i="60"/>
  <c r="F48" i="60"/>
  <c r="G47" i="60"/>
  <c r="H47" i="60" s="1"/>
  <c r="F47" i="60"/>
  <c r="F46" i="60"/>
  <c r="F45" i="60"/>
  <c r="G44" i="60"/>
  <c r="H44" i="60" s="1"/>
  <c r="F44" i="60"/>
  <c r="F43" i="60"/>
  <c r="F42" i="60"/>
  <c r="H42" i="60" s="1"/>
  <c r="F51" i="61"/>
  <c r="G50" i="61"/>
  <c r="F50" i="61"/>
  <c r="F49" i="61"/>
  <c r="F48" i="61"/>
  <c r="G47" i="61"/>
  <c r="F47" i="61"/>
  <c r="F46" i="61"/>
  <c r="F45" i="61"/>
  <c r="G44" i="61"/>
  <c r="F44" i="61"/>
  <c r="F43" i="61"/>
  <c r="F42" i="61"/>
  <c r="F51" i="62"/>
  <c r="G50" i="62"/>
  <c r="H50" i="62" s="1"/>
  <c r="F50" i="62"/>
  <c r="F49" i="62"/>
  <c r="F48" i="62"/>
  <c r="G47" i="62"/>
  <c r="H47" i="62" s="1"/>
  <c r="F47" i="62"/>
  <c r="F46" i="62"/>
  <c r="G45" i="62"/>
  <c r="F45" i="62"/>
  <c r="G44" i="62"/>
  <c r="F44" i="62"/>
  <c r="F43" i="62"/>
  <c r="F42" i="62"/>
  <c r="H42" i="62" s="1"/>
  <c r="F51" i="63"/>
  <c r="G50" i="63"/>
  <c r="H50" i="63" s="1"/>
  <c r="F50" i="63"/>
  <c r="F49" i="63"/>
  <c r="F48" i="63"/>
  <c r="G47" i="63"/>
  <c r="H47" i="63" s="1"/>
  <c r="F47" i="63"/>
  <c r="F46" i="63"/>
  <c r="G45" i="63"/>
  <c r="H45" i="63" s="1"/>
  <c r="F45" i="63"/>
  <c r="G44" i="63"/>
  <c r="H44" i="63" s="1"/>
  <c r="F44" i="63"/>
  <c r="F43" i="63"/>
  <c r="F42" i="63"/>
  <c r="H42" i="63" s="1"/>
  <c r="F51" i="64"/>
  <c r="G50" i="64"/>
  <c r="F50" i="64"/>
  <c r="F49" i="64"/>
  <c r="F48" i="64"/>
  <c r="G47" i="64"/>
  <c r="F47" i="64"/>
  <c r="F46" i="64"/>
  <c r="F45" i="64"/>
  <c r="G44" i="64"/>
  <c r="F44" i="64"/>
  <c r="F43" i="64"/>
  <c r="F42" i="64"/>
  <c r="F51" i="65"/>
  <c r="G50" i="65"/>
  <c r="H50" i="65" s="1"/>
  <c r="F50" i="65"/>
  <c r="F49" i="65"/>
  <c r="F48" i="65"/>
  <c r="G47" i="65"/>
  <c r="H47" i="65" s="1"/>
  <c r="F47" i="65"/>
  <c r="F46" i="65"/>
  <c r="G45" i="65"/>
  <c r="H45" i="65" s="1"/>
  <c r="F45" i="65"/>
  <c r="G44" i="65"/>
  <c r="F44" i="65"/>
  <c r="F43" i="65"/>
  <c r="F42" i="65"/>
  <c r="F51" i="66"/>
  <c r="G50" i="66"/>
  <c r="H50" i="66" s="1"/>
  <c r="F50" i="66"/>
  <c r="F49" i="66"/>
  <c r="F48" i="66"/>
  <c r="G47" i="66"/>
  <c r="F47" i="66"/>
  <c r="F46" i="66"/>
  <c r="F45" i="66"/>
  <c r="G44" i="66"/>
  <c r="F44" i="66"/>
  <c r="F43" i="66"/>
  <c r="F42" i="66"/>
  <c r="F51" i="67"/>
  <c r="G50" i="67"/>
  <c r="F50" i="67"/>
  <c r="F49" i="67"/>
  <c r="F48" i="67"/>
  <c r="G47" i="67"/>
  <c r="H47" i="67" s="1"/>
  <c r="F47" i="67"/>
  <c r="F46" i="67"/>
  <c r="G45" i="67"/>
  <c r="F45" i="67"/>
  <c r="G44" i="67"/>
  <c r="F44" i="67"/>
  <c r="G43" i="67"/>
  <c r="F43" i="67"/>
  <c r="F42" i="67"/>
  <c r="F51" i="56"/>
  <c r="G50" i="56"/>
  <c r="H50" i="56" s="1"/>
  <c r="F50" i="56"/>
  <c r="F49" i="56"/>
  <c r="F48" i="56"/>
  <c r="G47" i="56"/>
  <c r="H47" i="56" s="1"/>
  <c r="F47" i="56"/>
  <c r="F46" i="56"/>
  <c r="G45" i="56"/>
  <c r="H45" i="56" s="1"/>
  <c r="F45" i="56"/>
  <c r="G44" i="56"/>
  <c r="H44" i="56" s="1"/>
  <c r="F44" i="56"/>
  <c r="F43" i="56"/>
  <c r="F42" i="56"/>
  <c r="H42" i="56" s="1"/>
  <c r="F51" i="24"/>
  <c r="G50" i="24"/>
  <c r="F50" i="24"/>
  <c r="F49" i="24"/>
  <c r="F48" i="24"/>
  <c r="G47" i="24"/>
  <c r="F47" i="24"/>
  <c r="G46" i="24"/>
  <c r="F46" i="24"/>
  <c r="G45" i="24"/>
  <c r="F45" i="24"/>
  <c r="G44" i="24"/>
  <c r="F44" i="24"/>
  <c r="F43" i="24"/>
  <c r="F42" i="24"/>
  <c r="F51" i="22"/>
  <c r="G50" i="22"/>
  <c r="F50" i="22"/>
  <c r="F49" i="22"/>
  <c r="F48" i="22"/>
  <c r="G47" i="22"/>
  <c r="F47" i="22"/>
  <c r="F46" i="22"/>
  <c r="F45" i="22"/>
  <c r="G44" i="22"/>
  <c r="F44" i="22"/>
  <c r="F43" i="22"/>
  <c r="F42" i="22"/>
  <c r="F50" i="23"/>
  <c r="J29" i="6"/>
  <c r="J30" i="6"/>
  <c r="J31" i="6"/>
  <c r="H31" i="11"/>
  <c r="I31" i="11"/>
  <c r="J31" i="11"/>
  <c r="K31" i="11"/>
  <c r="L31" i="11"/>
  <c r="M31" i="11"/>
  <c r="N31" i="11"/>
  <c r="H31" i="12"/>
  <c r="I31" i="12"/>
  <c r="J31" i="12"/>
  <c r="K31" i="12"/>
  <c r="L31" i="12"/>
  <c r="M31" i="12"/>
  <c r="N31" i="12"/>
  <c r="H31" i="9"/>
  <c r="J31" i="9"/>
  <c r="K31" i="9"/>
  <c r="L31" i="9"/>
  <c r="M31" i="9"/>
  <c r="N31" i="9"/>
  <c r="H31" i="10"/>
  <c r="I31" i="10"/>
  <c r="J31" i="10"/>
  <c r="K31" i="10"/>
  <c r="L31" i="10"/>
  <c r="M31" i="10"/>
  <c r="N31" i="10"/>
  <c r="C9" i="12"/>
  <c r="C9" i="10"/>
  <c r="I20" i="58"/>
  <c r="I19" i="58"/>
  <c r="I18" i="58"/>
  <c r="I17" i="58"/>
  <c r="I16" i="58"/>
  <c r="I15" i="58"/>
  <c r="I14" i="58"/>
  <c r="I20" i="61"/>
  <c r="C20" i="61"/>
  <c r="I19" i="61"/>
  <c r="C19" i="61"/>
  <c r="I18" i="61"/>
  <c r="C18" i="61"/>
  <c r="I17" i="61"/>
  <c r="C17" i="61"/>
  <c r="I16" i="61"/>
  <c r="C16" i="61"/>
  <c r="I15" i="61"/>
  <c r="C15" i="61"/>
  <c r="I14" i="61"/>
  <c r="C14" i="61"/>
  <c r="I20" i="64"/>
  <c r="C20" i="64"/>
  <c r="I19" i="64"/>
  <c r="C19" i="64"/>
  <c r="I18" i="64"/>
  <c r="C18" i="64"/>
  <c r="I17" i="64"/>
  <c r="C17" i="64"/>
  <c r="I16" i="64"/>
  <c r="C16" i="64"/>
  <c r="I15" i="64"/>
  <c r="C15" i="64"/>
  <c r="I14" i="64"/>
  <c r="C14" i="64"/>
  <c r="I20" i="67"/>
  <c r="C20" i="67"/>
  <c r="I19" i="67"/>
  <c r="C19" i="67"/>
  <c r="I18" i="67"/>
  <c r="C18" i="67"/>
  <c r="I17" i="67"/>
  <c r="C17" i="67"/>
  <c r="I16" i="67"/>
  <c r="C16" i="67"/>
  <c r="I15" i="67"/>
  <c r="C15" i="67"/>
  <c r="I14" i="67"/>
  <c r="C14" i="67"/>
  <c r="I40" i="49"/>
  <c r="C40" i="49"/>
  <c r="I39" i="49"/>
  <c r="C39" i="49"/>
  <c r="I38" i="49"/>
  <c r="C38" i="49"/>
  <c r="I37" i="49"/>
  <c r="C37" i="49"/>
  <c r="I36" i="49"/>
  <c r="C36" i="49"/>
  <c r="I35" i="49"/>
  <c r="C35" i="49"/>
  <c r="I34" i="49"/>
  <c r="C34" i="49"/>
  <c r="I33" i="49"/>
  <c r="C33" i="49"/>
  <c r="I32" i="49"/>
  <c r="C32" i="49"/>
  <c r="I31" i="49"/>
  <c r="C31" i="49"/>
  <c r="I29" i="49"/>
  <c r="C29" i="49"/>
  <c r="A28" i="49" s="1"/>
  <c r="I28" i="49"/>
  <c r="C28" i="49"/>
  <c r="I27" i="49"/>
  <c r="C27" i="49"/>
  <c r="I26" i="49"/>
  <c r="C26" i="49"/>
  <c r="I25" i="49"/>
  <c r="C25" i="49"/>
  <c r="I23" i="49"/>
  <c r="C23" i="49"/>
  <c r="I22" i="49"/>
  <c r="C22" i="49"/>
  <c r="I20" i="49"/>
  <c r="C20" i="49"/>
  <c r="I18" i="49"/>
  <c r="C18" i="49"/>
  <c r="I17" i="49"/>
  <c r="C17" i="49"/>
  <c r="I40" i="52"/>
  <c r="C40" i="52"/>
  <c r="I39" i="52"/>
  <c r="C39" i="52"/>
  <c r="I38" i="52"/>
  <c r="C38" i="52"/>
  <c r="I37" i="52"/>
  <c r="C37" i="52"/>
  <c r="I36" i="52"/>
  <c r="C36" i="52"/>
  <c r="I35" i="52"/>
  <c r="C35" i="52"/>
  <c r="I34" i="52"/>
  <c r="C34" i="52"/>
  <c r="I33" i="52"/>
  <c r="C33" i="52"/>
  <c r="I32" i="52"/>
  <c r="C32" i="52"/>
  <c r="I31" i="52"/>
  <c r="C31" i="52"/>
  <c r="I29" i="52"/>
  <c r="C29" i="52"/>
  <c r="I28" i="52"/>
  <c r="C28" i="52"/>
  <c r="I27" i="52"/>
  <c r="C27" i="52"/>
  <c r="I26" i="52"/>
  <c r="C26" i="52"/>
  <c r="I25" i="52"/>
  <c r="C25" i="52"/>
  <c r="I23" i="52"/>
  <c r="C23" i="52"/>
  <c r="I22" i="52"/>
  <c r="C22" i="52"/>
  <c r="I20" i="52"/>
  <c r="C20" i="52"/>
  <c r="I18" i="52"/>
  <c r="C18" i="52"/>
  <c r="I17" i="52"/>
  <c r="C17" i="52"/>
  <c r="I40" i="55"/>
  <c r="C40" i="55"/>
  <c r="I39" i="55"/>
  <c r="C39" i="55"/>
  <c r="I38" i="55"/>
  <c r="C38" i="55"/>
  <c r="I37" i="55"/>
  <c r="C37" i="55"/>
  <c r="I36" i="55"/>
  <c r="C36" i="55"/>
  <c r="I35" i="55"/>
  <c r="C35" i="55"/>
  <c r="I34" i="55"/>
  <c r="C34" i="55"/>
  <c r="I33" i="55"/>
  <c r="C33" i="55"/>
  <c r="I32" i="55"/>
  <c r="C32" i="55"/>
  <c r="I31" i="55"/>
  <c r="C31" i="55"/>
  <c r="I29" i="55"/>
  <c r="C29" i="55"/>
  <c r="I28" i="55"/>
  <c r="C28" i="55"/>
  <c r="I27" i="55"/>
  <c r="C27" i="55"/>
  <c r="I26" i="55"/>
  <c r="C26" i="55"/>
  <c r="I25" i="55"/>
  <c r="C25" i="55"/>
  <c r="I23" i="55"/>
  <c r="C23" i="55"/>
  <c r="I22" i="55"/>
  <c r="C22" i="55"/>
  <c r="I20" i="55"/>
  <c r="C20" i="55"/>
  <c r="I18" i="55"/>
  <c r="C18" i="55"/>
  <c r="I17" i="55"/>
  <c r="C17" i="55"/>
  <c r="I40" i="46"/>
  <c r="C40" i="46"/>
  <c r="I39" i="46"/>
  <c r="C39" i="46"/>
  <c r="I38" i="46"/>
  <c r="C38" i="46"/>
  <c r="I37" i="46"/>
  <c r="C37" i="46"/>
  <c r="I36" i="46"/>
  <c r="C36" i="46"/>
  <c r="I35" i="46"/>
  <c r="C35" i="46"/>
  <c r="I34" i="46"/>
  <c r="C34" i="46"/>
  <c r="I33" i="46"/>
  <c r="C33" i="46"/>
  <c r="I32" i="46"/>
  <c r="C32" i="46"/>
  <c r="I31" i="46"/>
  <c r="C31" i="46"/>
  <c r="I29" i="46"/>
  <c r="C29" i="46"/>
  <c r="A28" i="46" s="1"/>
  <c r="I28" i="46"/>
  <c r="C28" i="46"/>
  <c r="I27" i="46"/>
  <c r="C27" i="46"/>
  <c r="I26" i="46"/>
  <c r="C26" i="46"/>
  <c r="I25" i="46"/>
  <c r="C25" i="46"/>
  <c r="I23" i="46"/>
  <c r="C23" i="46"/>
  <c r="I22" i="46"/>
  <c r="C22" i="46"/>
  <c r="I20" i="46"/>
  <c r="C20" i="46"/>
  <c r="I18" i="46"/>
  <c r="C18" i="46"/>
  <c r="I17" i="46"/>
  <c r="C17" i="46"/>
  <c r="I20" i="24"/>
  <c r="I19" i="24"/>
  <c r="I18" i="24"/>
  <c r="I17" i="24"/>
  <c r="I16" i="24"/>
  <c r="I15" i="24"/>
  <c r="I14" i="24"/>
  <c r="C20" i="24"/>
  <c r="C19" i="24"/>
  <c r="C18" i="24"/>
  <c r="C17" i="24"/>
  <c r="C16" i="24"/>
  <c r="C15" i="24"/>
  <c r="C14" i="24"/>
  <c r="I40" i="15"/>
  <c r="I39" i="15"/>
  <c r="I38" i="15"/>
  <c r="I37" i="15"/>
  <c r="I36" i="15"/>
  <c r="I35" i="15"/>
  <c r="I34" i="15"/>
  <c r="I33" i="15"/>
  <c r="I32" i="15"/>
  <c r="I31" i="15"/>
  <c r="I29" i="15"/>
  <c r="I28" i="15"/>
  <c r="I27" i="15"/>
  <c r="I26" i="15"/>
  <c r="I25" i="15"/>
  <c r="I23" i="15"/>
  <c r="I22" i="15"/>
  <c r="I20" i="15"/>
  <c r="I18" i="15"/>
  <c r="I17" i="15"/>
  <c r="C40" i="15"/>
  <c r="C39" i="15"/>
  <c r="C38" i="15"/>
  <c r="C37" i="15"/>
  <c r="C36" i="15"/>
  <c r="C35" i="15"/>
  <c r="C34" i="15"/>
  <c r="C33" i="15"/>
  <c r="C32" i="15"/>
  <c r="C31" i="15"/>
  <c r="C29" i="15"/>
  <c r="A28" i="15" s="1"/>
  <c r="C28" i="15"/>
  <c r="A29" i="15" s="1"/>
  <c r="C27" i="15"/>
  <c r="C26" i="15"/>
  <c r="C25" i="15"/>
  <c r="C23" i="15"/>
  <c r="C22" i="15"/>
  <c r="C20" i="15"/>
  <c r="C18" i="15"/>
  <c r="C17" i="15"/>
  <c r="I13" i="12"/>
  <c r="J13" i="12"/>
  <c r="K13" i="12"/>
  <c r="L13" i="12"/>
  <c r="L30" i="12" s="1"/>
  <c r="M13" i="12"/>
  <c r="N13" i="12"/>
  <c r="H13" i="12"/>
  <c r="I13" i="10"/>
  <c r="I30" i="10" s="1"/>
  <c r="J13" i="10"/>
  <c r="K13" i="10"/>
  <c r="L13" i="10"/>
  <c r="M13" i="10"/>
  <c r="M30" i="10" s="1"/>
  <c r="N13" i="10"/>
  <c r="H13" i="10"/>
  <c r="W2" i="69"/>
  <c r="W3" i="69"/>
  <c r="W4" i="69"/>
  <c r="W22" i="69"/>
  <c r="W21" i="69"/>
  <c r="W20" i="69"/>
  <c r="W19" i="69"/>
  <c r="W5" i="69"/>
  <c r="W6" i="69"/>
  <c r="W7" i="69"/>
  <c r="W8" i="69"/>
  <c r="W9" i="69"/>
  <c r="W10" i="69"/>
  <c r="W11" i="69"/>
  <c r="W12" i="69"/>
  <c r="W13" i="69"/>
  <c r="W14" i="69"/>
  <c r="W15" i="69"/>
  <c r="W16" i="69"/>
  <c r="W17" i="69"/>
  <c r="V3" i="69"/>
  <c r="V4" i="69"/>
  <c r="V5" i="69"/>
  <c r="V6" i="69"/>
  <c r="V7" i="69"/>
  <c r="V8" i="69"/>
  <c r="V9" i="69"/>
  <c r="V10" i="69"/>
  <c r="V11" i="69"/>
  <c r="V12" i="69"/>
  <c r="V13" i="69"/>
  <c r="V14" i="69"/>
  <c r="V15" i="69"/>
  <c r="V16" i="69"/>
  <c r="V17" i="69"/>
  <c r="V19" i="69"/>
  <c r="V20" i="69"/>
  <c r="V21" i="69"/>
  <c r="V22" i="69"/>
  <c r="V2" i="69"/>
  <c r="B7" i="14"/>
  <c r="B7" i="15"/>
  <c r="B7" i="45"/>
  <c r="B7" i="46"/>
  <c r="B7" i="48"/>
  <c r="B7" i="49"/>
  <c r="B7" i="51"/>
  <c r="B7" i="52"/>
  <c r="B7" i="54"/>
  <c r="B7" i="55"/>
  <c r="B7" i="66"/>
  <c r="B7" i="67"/>
  <c r="B7" i="63"/>
  <c r="B7" i="64"/>
  <c r="B7" i="60"/>
  <c r="B7" i="57"/>
  <c r="B7" i="23"/>
  <c r="Q16" i="69"/>
  <c r="Q15" i="69"/>
  <c r="Q14" i="69"/>
  <c r="Q13" i="69"/>
  <c r="Q12" i="69"/>
  <c r="Q11" i="69"/>
  <c r="Q10" i="69"/>
  <c r="Q9" i="69"/>
  <c r="Q8" i="69"/>
  <c r="Q7" i="69"/>
  <c r="Q6" i="69"/>
  <c r="Q5" i="69"/>
  <c r="Q4" i="69"/>
  <c r="Q3" i="69"/>
  <c r="Q2" i="69"/>
  <c r="R16" i="69"/>
  <c r="R15" i="69"/>
  <c r="R14" i="69"/>
  <c r="R13" i="69"/>
  <c r="R12" i="69"/>
  <c r="R11" i="69"/>
  <c r="R10" i="69"/>
  <c r="R9" i="69"/>
  <c r="R8" i="69"/>
  <c r="R7" i="69"/>
  <c r="R6" i="69"/>
  <c r="R5" i="69"/>
  <c r="R4" i="69"/>
  <c r="R3" i="69"/>
  <c r="R2" i="69"/>
  <c r="N2" i="69"/>
  <c r="B7" i="61"/>
  <c r="B7" i="58"/>
  <c r="B7" i="24"/>
  <c r="G44" i="23"/>
  <c r="H44" i="23"/>
  <c r="H50" i="57"/>
  <c r="H47" i="57"/>
  <c r="H44" i="57"/>
  <c r="H50" i="59"/>
  <c r="H47" i="59"/>
  <c r="H45" i="62"/>
  <c r="H44" i="62"/>
  <c r="H44" i="65"/>
  <c r="H42" i="65"/>
  <c r="H47" i="66"/>
  <c r="H44" i="66"/>
  <c r="H42" i="66"/>
  <c r="F51" i="23"/>
  <c r="G50" i="23"/>
  <c r="H50" i="23" s="1"/>
  <c r="F49" i="23"/>
  <c r="F48" i="23"/>
  <c r="G47" i="23"/>
  <c r="H47" i="23" s="1"/>
  <c r="F47" i="23"/>
  <c r="F46" i="23"/>
  <c r="G45" i="23"/>
  <c r="H45" i="23" s="1"/>
  <c r="F45" i="23"/>
  <c r="F44" i="23"/>
  <c r="F43" i="23"/>
  <c r="F42" i="23"/>
  <c r="H42" i="23" s="1"/>
  <c r="E51" i="67"/>
  <c r="D51" i="67"/>
  <c r="E50" i="67"/>
  <c r="B50" i="67"/>
  <c r="A50" i="67"/>
  <c r="E49" i="67"/>
  <c r="D49" i="67"/>
  <c r="C49" i="67"/>
  <c r="B49" i="67"/>
  <c r="A49" i="67"/>
  <c r="E48" i="67"/>
  <c r="D48" i="67"/>
  <c r="C48" i="67"/>
  <c r="E47" i="67"/>
  <c r="D47" i="67"/>
  <c r="C47" i="67"/>
  <c r="B47" i="67"/>
  <c r="A47" i="67"/>
  <c r="E46" i="67"/>
  <c r="D46" i="67"/>
  <c r="C46" i="67"/>
  <c r="B46" i="67"/>
  <c r="A46" i="67"/>
  <c r="E45" i="67"/>
  <c r="D45" i="67"/>
  <c r="C45" i="67"/>
  <c r="B45" i="67"/>
  <c r="A45" i="67"/>
  <c r="G83" i="3"/>
  <c r="D44" i="67"/>
  <c r="C44" i="67"/>
  <c r="E43" i="67"/>
  <c r="D43" i="67"/>
  <c r="C43" i="67"/>
  <c r="B43" i="67"/>
  <c r="A43" i="67"/>
  <c r="E42" i="67"/>
  <c r="D42" i="67"/>
  <c r="C42" i="67"/>
  <c r="B42" i="67"/>
  <c r="A42" i="67"/>
  <c r="D30" i="67"/>
  <c r="B30" i="67"/>
  <c r="D29" i="67"/>
  <c r="B29" i="67"/>
  <c r="D28" i="67"/>
  <c r="B28" i="67"/>
  <c r="D27" i="67"/>
  <c r="B27" i="67"/>
  <c r="D26" i="67"/>
  <c r="B26" i="67"/>
  <c r="D25" i="67"/>
  <c r="B25" i="67"/>
  <c r="B4" i="67"/>
  <c r="B3" i="67"/>
  <c r="E51" i="66"/>
  <c r="D51" i="66"/>
  <c r="E50" i="66"/>
  <c r="B50" i="66"/>
  <c r="A50" i="66"/>
  <c r="E49" i="66"/>
  <c r="D49" i="66"/>
  <c r="C49" i="66"/>
  <c r="B49" i="66"/>
  <c r="A49" i="66"/>
  <c r="E48" i="66"/>
  <c r="D48" i="66"/>
  <c r="C48" i="66"/>
  <c r="E47" i="66"/>
  <c r="D47" i="66"/>
  <c r="C47" i="66"/>
  <c r="B47" i="66"/>
  <c r="A47" i="66"/>
  <c r="E46" i="66"/>
  <c r="D46" i="66"/>
  <c r="C46" i="66"/>
  <c r="B46" i="66"/>
  <c r="A46" i="66"/>
  <c r="E45" i="66"/>
  <c r="D45" i="66"/>
  <c r="C45" i="66"/>
  <c r="B45" i="66"/>
  <c r="A45" i="66"/>
  <c r="D44" i="66"/>
  <c r="C44" i="66"/>
  <c r="E43" i="66"/>
  <c r="D43" i="66"/>
  <c r="C43" i="66"/>
  <c r="B43" i="66"/>
  <c r="A43" i="66"/>
  <c r="E42" i="66"/>
  <c r="D42" i="66"/>
  <c r="C42" i="66"/>
  <c r="B42" i="66"/>
  <c r="A42" i="66"/>
  <c r="D31" i="66"/>
  <c r="B4" i="66"/>
  <c r="B3" i="66"/>
  <c r="E51" i="65"/>
  <c r="D51" i="65"/>
  <c r="E50" i="65"/>
  <c r="B50" i="65"/>
  <c r="A50" i="65"/>
  <c r="E49" i="65"/>
  <c r="D49" i="65"/>
  <c r="C49" i="65"/>
  <c r="B49" i="65"/>
  <c r="A49" i="65"/>
  <c r="E48" i="65"/>
  <c r="D48" i="65"/>
  <c r="C48" i="65"/>
  <c r="E47" i="65"/>
  <c r="D47" i="65"/>
  <c r="C47" i="65"/>
  <c r="B47" i="65"/>
  <c r="A47" i="65"/>
  <c r="E46" i="65"/>
  <c r="D46" i="65"/>
  <c r="C46" i="65"/>
  <c r="B46" i="65"/>
  <c r="A46" i="65"/>
  <c r="E45" i="65"/>
  <c r="D45" i="65"/>
  <c r="C45" i="65"/>
  <c r="B45" i="65"/>
  <c r="A45" i="65"/>
  <c r="D44" i="65"/>
  <c r="C44" i="65"/>
  <c r="E43" i="65"/>
  <c r="D43" i="65"/>
  <c r="C43" i="65"/>
  <c r="B43" i="65"/>
  <c r="A43" i="65"/>
  <c r="E42" i="65"/>
  <c r="D42" i="65"/>
  <c r="C42" i="65"/>
  <c r="B42" i="65"/>
  <c r="A42" i="65"/>
  <c r="D31" i="65"/>
  <c r="B4" i="65"/>
  <c r="B3" i="65"/>
  <c r="E51" i="64"/>
  <c r="D51" i="64"/>
  <c r="E50" i="64"/>
  <c r="B50" i="64"/>
  <c r="A50" i="64"/>
  <c r="E49" i="64"/>
  <c r="D49" i="64"/>
  <c r="C49" i="64"/>
  <c r="B49" i="64"/>
  <c r="A49" i="64"/>
  <c r="E48" i="64"/>
  <c r="D48" i="64"/>
  <c r="C48" i="64"/>
  <c r="E47" i="64"/>
  <c r="D47" i="64"/>
  <c r="C47" i="64"/>
  <c r="B47" i="64"/>
  <c r="A47" i="64"/>
  <c r="E46" i="64"/>
  <c r="D46" i="64"/>
  <c r="C46" i="64"/>
  <c r="B46" i="64"/>
  <c r="A46" i="64"/>
  <c r="E45" i="64"/>
  <c r="D45" i="64"/>
  <c r="C45" i="64"/>
  <c r="B45" i="64"/>
  <c r="A45" i="64"/>
  <c r="D44" i="64"/>
  <c r="C44" i="64"/>
  <c r="E43" i="64"/>
  <c r="D43" i="64"/>
  <c r="C43" i="64"/>
  <c r="B43" i="64"/>
  <c r="A43" i="64"/>
  <c r="E42" i="64"/>
  <c r="D42" i="64"/>
  <c r="C42" i="64"/>
  <c r="B42" i="64"/>
  <c r="A42" i="64"/>
  <c r="D30" i="64"/>
  <c r="B30" i="64"/>
  <c r="D29" i="64"/>
  <c r="B29" i="64"/>
  <c r="D28" i="64"/>
  <c r="B28" i="64"/>
  <c r="D27" i="64"/>
  <c r="B27" i="64"/>
  <c r="D26" i="64"/>
  <c r="B26" i="64"/>
  <c r="D25" i="64"/>
  <c r="B25" i="64"/>
  <c r="H44" i="64"/>
  <c r="H42" i="64"/>
  <c r="B4" i="64"/>
  <c r="B3" i="64"/>
  <c r="E51" i="63"/>
  <c r="D51" i="63"/>
  <c r="E50" i="63"/>
  <c r="B50" i="63"/>
  <c r="A50" i="63"/>
  <c r="E49" i="63"/>
  <c r="D49" i="63"/>
  <c r="C49" i="63"/>
  <c r="B49" i="63"/>
  <c r="A49" i="63"/>
  <c r="E48" i="63"/>
  <c r="D48" i="63"/>
  <c r="C48" i="63"/>
  <c r="E47" i="63"/>
  <c r="D47" i="63"/>
  <c r="C47" i="63"/>
  <c r="B47" i="63"/>
  <c r="A47" i="63"/>
  <c r="E46" i="63"/>
  <c r="D46" i="63"/>
  <c r="C46" i="63"/>
  <c r="B46" i="63"/>
  <c r="A46" i="63"/>
  <c r="E45" i="63"/>
  <c r="D45" i="63"/>
  <c r="C45" i="63"/>
  <c r="B45" i="63"/>
  <c r="A45" i="63"/>
  <c r="E44" i="63"/>
  <c r="D44" i="63"/>
  <c r="C44" i="63"/>
  <c r="E43" i="63"/>
  <c r="D43" i="63"/>
  <c r="C43" i="63"/>
  <c r="B43" i="63"/>
  <c r="A43" i="63"/>
  <c r="E42" i="63"/>
  <c r="D42" i="63"/>
  <c r="C42" i="63"/>
  <c r="B42" i="63"/>
  <c r="A42" i="63"/>
  <c r="D31" i="63"/>
  <c r="B4" i="63"/>
  <c r="B3" i="63"/>
  <c r="E51" i="62"/>
  <c r="D51" i="62"/>
  <c r="E50" i="62"/>
  <c r="B50" i="62"/>
  <c r="A50" i="62"/>
  <c r="E49" i="62"/>
  <c r="D49" i="62"/>
  <c r="C49" i="62"/>
  <c r="B49" i="62"/>
  <c r="A49" i="62"/>
  <c r="E48" i="62"/>
  <c r="D48" i="62"/>
  <c r="C48" i="62"/>
  <c r="E47" i="62"/>
  <c r="D47" i="62"/>
  <c r="C47" i="62"/>
  <c r="B47" i="62"/>
  <c r="A47" i="62"/>
  <c r="E46" i="62"/>
  <c r="D46" i="62"/>
  <c r="C46" i="62"/>
  <c r="B46" i="62"/>
  <c r="A46" i="62"/>
  <c r="E45" i="62"/>
  <c r="D45" i="62"/>
  <c r="C45" i="62"/>
  <c r="B45" i="62"/>
  <c r="A45" i="62"/>
  <c r="E44" i="62"/>
  <c r="D44" i="62"/>
  <c r="C44" i="62"/>
  <c r="E43" i="62"/>
  <c r="D43" i="62"/>
  <c r="C43" i="62"/>
  <c r="B43" i="62"/>
  <c r="A43" i="62"/>
  <c r="E42" i="62"/>
  <c r="D42" i="62"/>
  <c r="C42" i="62"/>
  <c r="B42" i="62"/>
  <c r="A42" i="62"/>
  <c r="D31" i="62"/>
  <c r="B4" i="62"/>
  <c r="B3" i="62"/>
  <c r="E51" i="61"/>
  <c r="D51" i="61"/>
  <c r="E50" i="61"/>
  <c r="B50" i="61"/>
  <c r="A50" i="61"/>
  <c r="E49" i="61"/>
  <c r="D49" i="61"/>
  <c r="C49" i="61"/>
  <c r="B49" i="61"/>
  <c r="A49" i="61"/>
  <c r="E48" i="61"/>
  <c r="D48" i="61"/>
  <c r="C48" i="61"/>
  <c r="E47" i="61"/>
  <c r="D47" i="61"/>
  <c r="C47" i="61"/>
  <c r="B47" i="61"/>
  <c r="A47" i="61"/>
  <c r="E46" i="61"/>
  <c r="D46" i="61"/>
  <c r="C46" i="61"/>
  <c r="B46" i="61"/>
  <c r="A46" i="61"/>
  <c r="E45" i="61"/>
  <c r="D45" i="61"/>
  <c r="C45" i="61"/>
  <c r="B45" i="61"/>
  <c r="A45" i="61"/>
  <c r="E44" i="61"/>
  <c r="D44" i="61"/>
  <c r="C44" i="61"/>
  <c r="E43" i="61"/>
  <c r="D43" i="61"/>
  <c r="C43" i="61"/>
  <c r="B43" i="61"/>
  <c r="A43" i="61"/>
  <c r="E42" i="61"/>
  <c r="D42" i="61"/>
  <c r="C42" i="61"/>
  <c r="B42" i="61"/>
  <c r="A42" i="61"/>
  <c r="D30" i="61"/>
  <c r="B30" i="61"/>
  <c r="D29" i="61"/>
  <c r="B29" i="61"/>
  <c r="D28" i="61"/>
  <c r="B28" i="61"/>
  <c r="D27" i="61"/>
  <c r="B27" i="61"/>
  <c r="D26" i="61"/>
  <c r="B26" i="61"/>
  <c r="D25" i="61"/>
  <c r="B25" i="61"/>
  <c r="D31" i="61" s="1"/>
  <c r="H47" i="61"/>
  <c r="B4" i="61"/>
  <c r="B3" i="61"/>
  <c r="E51" i="60"/>
  <c r="D51" i="60"/>
  <c r="E50" i="60"/>
  <c r="B50" i="60"/>
  <c r="A50" i="60"/>
  <c r="E49" i="60"/>
  <c r="D49" i="60"/>
  <c r="C49" i="60"/>
  <c r="B49" i="60"/>
  <c r="A49" i="60"/>
  <c r="E48" i="60"/>
  <c r="D48" i="60"/>
  <c r="C48" i="60"/>
  <c r="E47" i="60"/>
  <c r="D47" i="60"/>
  <c r="C47" i="60"/>
  <c r="B47" i="60"/>
  <c r="A47" i="60"/>
  <c r="E46" i="60"/>
  <c r="D46" i="60"/>
  <c r="C46" i="60"/>
  <c r="B46" i="60"/>
  <c r="A46" i="60"/>
  <c r="E45" i="60"/>
  <c r="D45" i="60"/>
  <c r="C45" i="60"/>
  <c r="B45" i="60"/>
  <c r="A45" i="60"/>
  <c r="D44" i="60"/>
  <c r="C44" i="60"/>
  <c r="E43" i="60"/>
  <c r="D43" i="60"/>
  <c r="C43" i="60"/>
  <c r="B43" i="60"/>
  <c r="A43" i="60"/>
  <c r="E42" i="60"/>
  <c r="D42" i="60"/>
  <c r="C42" i="60"/>
  <c r="B42" i="60"/>
  <c r="A42" i="60"/>
  <c r="D31" i="60"/>
  <c r="B4" i="60"/>
  <c r="B3" i="60"/>
  <c r="E51" i="59"/>
  <c r="D51" i="59"/>
  <c r="E50" i="59"/>
  <c r="B50" i="59"/>
  <c r="A50" i="59"/>
  <c r="E49" i="59"/>
  <c r="D49" i="59"/>
  <c r="C49" i="59"/>
  <c r="B49" i="59"/>
  <c r="A49" i="59"/>
  <c r="E48" i="59"/>
  <c r="D48" i="59"/>
  <c r="C48" i="59"/>
  <c r="E47" i="59"/>
  <c r="D47" i="59"/>
  <c r="C47" i="59"/>
  <c r="B47" i="59"/>
  <c r="A47" i="59"/>
  <c r="E46" i="59"/>
  <c r="D46" i="59"/>
  <c r="C46" i="59"/>
  <c r="B46" i="59"/>
  <c r="A46" i="59"/>
  <c r="E45" i="59"/>
  <c r="D45" i="59"/>
  <c r="C45" i="59"/>
  <c r="B45" i="59"/>
  <c r="A45" i="59"/>
  <c r="D44" i="59"/>
  <c r="C44" i="59"/>
  <c r="E43" i="59"/>
  <c r="D43" i="59"/>
  <c r="C43" i="59"/>
  <c r="B43" i="59"/>
  <c r="A43" i="59"/>
  <c r="E42" i="59"/>
  <c r="D42" i="59"/>
  <c r="C42" i="59"/>
  <c r="B42" i="59"/>
  <c r="A42" i="59"/>
  <c r="D31" i="59"/>
  <c r="B4" i="59"/>
  <c r="B3" i="59"/>
  <c r="E51" i="58"/>
  <c r="D51" i="58"/>
  <c r="E50" i="58"/>
  <c r="B50" i="58"/>
  <c r="A50" i="58"/>
  <c r="E49" i="58"/>
  <c r="D49" i="58"/>
  <c r="C49" i="58"/>
  <c r="B49" i="58"/>
  <c r="A49" i="58"/>
  <c r="E48" i="58"/>
  <c r="D48" i="58"/>
  <c r="C48" i="58"/>
  <c r="E47" i="58"/>
  <c r="D47" i="58"/>
  <c r="C47" i="58"/>
  <c r="B47" i="58"/>
  <c r="A47" i="58"/>
  <c r="E46" i="58"/>
  <c r="D46" i="58"/>
  <c r="C46" i="58"/>
  <c r="B46" i="58"/>
  <c r="A46" i="58"/>
  <c r="E45" i="58"/>
  <c r="D45" i="58"/>
  <c r="C45" i="58"/>
  <c r="B45" i="58"/>
  <c r="A45" i="58"/>
  <c r="D44" i="58"/>
  <c r="C44" i="58"/>
  <c r="E43" i="58"/>
  <c r="D43" i="58"/>
  <c r="C43" i="58"/>
  <c r="B43" i="58"/>
  <c r="A43" i="58"/>
  <c r="E42" i="58"/>
  <c r="D42" i="58"/>
  <c r="C42" i="58"/>
  <c r="B42" i="58"/>
  <c r="A42" i="58"/>
  <c r="D30" i="58"/>
  <c r="B30" i="58"/>
  <c r="D29" i="58"/>
  <c r="B29" i="58"/>
  <c r="D28" i="58"/>
  <c r="B28" i="58"/>
  <c r="D27" i="58"/>
  <c r="B27" i="58"/>
  <c r="D26" i="58"/>
  <c r="B26" i="58"/>
  <c r="D25" i="58"/>
  <c r="B25" i="58"/>
  <c r="B4" i="58"/>
  <c r="B3" i="58"/>
  <c r="E51" i="57"/>
  <c r="D51" i="57"/>
  <c r="E50" i="57"/>
  <c r="B50" i="57"/>
  <c r="A50" i="57"/>
  <c r="E49" i="57"/>
  <c r="D49" i="57"/>
  <c r="C49" i="57"/>
  <c r="B49" i="57"/>
  <c r="A49" i="57"/>
  <c r="E48" i="57"/>
  <c r="D48" i="57"/>
  <c r="C48" i="57"/>
  <c r="E47" i="57"/>
  <c r="D47" i="57"/>
  <c r="C47" i="57"/>
  <c r="B47" i="57"/>
  <c r="A47" i="57"/>
  <c r="E46" i="57"/>
  <c r="D46" i="57"/>
  <c r="C46" i="57"/>
  <c r="B46" i="57"/>
  <c r="A46" i="57"/>
  <c r="E45" i="57"/>
  <c r="D45" i="57"/>
  <c r="C45" i="57"/>
  <c r="B45" i="57"/>
  <c r="A45" i="57"/>
  <c r="D44" i="57"/>
  <c r="C44" i="57"/>
  <c r="E43" i="57"/>
  <c r="D43" i="57"/>
  <c r="C43" i="57"/>
  <c r="B43" i="57"/>
  <c r="A43" i="57"/>
  <c r="E42" i="57"/>
  <c r="D42" i="57"/>
  <c r="C42" i="57"/>
  <c r="B42" i="57"/>
  <c r="A42" i="57"/>
  <c r="D31" i="57"/>
  <c r="B4" i="57"/>
  <c r="B3" i="57"/>
  <c r="E51" i="56"/>
  <c r="D51" i="56"/>
  <c r="E50" i="56"/>
  <c r="B50" i="56"/>
  <c r="A50" i="56"/>
  <c r="E49" i="56"/>
  <c r="D49" i="56"/>
  <c r="C49" i="56"/>
  <c r="B49" i="56"/>
  <c r="A49" i="56"/>
  <c r="E48" i="56"/>
  <c r="D48" i="56"/>
  <c r="C48" i="56"/>
  <c r="E47" i="56"/>
  <c r="D47" i="56"/>
  <c r="C47" i="56"/>
  <c r="B47" i="56"/>
  <c r="A47" i="56"/>
  <c r="E46" i="56"/>
  <c r="D46" i="56"/>
  <c r="C46" i="56"/>
  <c r="B46" i="56"/>
  <c r="A46" i="56"/>
  <c r="E45" i="56"/>
  <c r="D45" i="56"/>
  <c r="C45" i="56"/>
  <c r="B45" i="56"/>
  <c r="A45" i="56"/>
  <c r="D44" i="56"/>
  <c r="C44" i="56"/>
  <c r="E43" i="56"/>
  <c r="D43" i="56"/>
  <c r="C43" i="56"/>
  <c r="B43" i="56"/>
  <c r="A43" i="56"/>
  <c r="E42" i="56"/>
  <c r="D42" i="56"/>
  <c r="C42" i="56"/>
  <c r="B42" i="56"/>
  <c r="A42" i="56"/>
  <c r="D31" i="56"/>
  <c r="B4" i="56"/>
  <c r="B3" i="56"/>
  <c r="I70" i="3"/>
  <c r="G123" i="55" s="1"/>
  <c r="E123" i="55"/>
  <c r="D123" i="55"/>
  <c r="C123" i="55"/>
  <c r="I69" i="3"/>
  <c r="G122" i="55"/>
  <c r="E122" i="55"/>
  <c r="D122" i="55"/>
  <c r="C122" i="55"/>
  <c r="B122" i="55"/>
  <c r="A122" i="55"/>
  <c r="I68" i="3"/>
  <c r="G121" i="55" s="1"/>
  <c r="E121" i="55"/>
  <c r="D121" i="55"/>
  <c r="C121" i="55"/>
  <c r="B121" i="55"/>
  <c r="A121" i="55"/>
  <c r="D65" i="3"/>
  <c r="E120" i="55"/>
  <c r="D120" i="55"/>
  <c r="C120" i="55"/>
  <c r="E119" i="55"/>
  <c r="D119" i="55"/>
  <c r="C119" i="55"/>
  <c r="E118" i="55"/>
  <c r="D118" i="55"/>
  <c r="C118" i="55"/>
  <c r="I64" i="3"/>
  <c r="E117" i="55"/>
  <c r="D117" i="55"/>
  <c r="C117" i="55"/>
  <c r="B117" i="55"/>
  <c r="A117" i="55"/>
  <c r="I63" i="3"/>
  <c r="E116" i="55"/>
  <c r="D116" i="55"/>
  <c r="C116" i="55"/>
  <c r="B116" i="55"/>
  <c r="A116" i="55"/>
  <c r="I62" i="3"/>
  <c r="E115" i="55"/>
  <c r="D115" i="55"/>
  <c r="C115" i="55"/>
  <c r="B115" i="55"/>
  <c r="A115" i="55"/>
  <c r="I61" i="3"/>
  <c r="E114" i="55"/>
  <c r="D114" i="55"/>
  <c r="C114" i="55"/>
  <c r="B114" i="55"/>
  <c r="A114" i="55"/>
  <c r="I60" i="3"/>
  <c r="E113" i="55"/>
  <c r="D113" i="55"/>
  <c r="C113" i="55"/>
  <c r="B113" i="55"/>
  <c r="A113" i="55"/>
  <c r="I59" i="3"/>
  <c r="G112" i="47" s="1"/>
  <c r="H112" i="47" s="1"/>
  <c r="E112" i="55"/>
  <c r="D112" i="55"/>
  <c r="C112" i="55"/>
  <c r="B112" i="55"/>
  <c r="A112" i="55"/>
  <c r="I58" i="3"/>
  <c r="G111" i="55"/>
  <c r="E111" i="55"/>
  <c r="D111" i="55"/>
  <c r="C111" i="55"/>
  <c r="B111" i="55"/>
  <c r="A111" i="55"/>
  <c r="I57" i="3"/>
  <c r="G110" i="14" s="1"/>
  <c r="E110" i="55"/>
  <c r="D110" i="55"/>
  <c r="C110" i="55"/>
  <c r="B110" i="55"/>
  <c r="A110" i="55"/>
  <c r="A109" i="55"/>
  <c r="I55" i="3"/>
  <c r="G108" i="47" s="1"/>
  <c r="H108" i="47" s="1"/>
  <c r="E108" i="55"/>
  <c r="D108" i="55"/>
  <c r="C108" i="55"/>
  <c r="I54" i="3"/>
  <c r="G107" i="55" s="1"/>
  <c r="H107" i="55" s="1"/>
  <c r="E107" i="55"/>
  <c r="D107" i="55"/>
  <c r="C107" i="55"/>
  <c r="B107" i="55"/>
  <c r="A107" i="55"/>
  <c r="I53" i="3"/>
  <c r="E106" i="55"/>
  <c r="D106" i="55"/>
  <c r="C106" i="55"/>
  <c r="B106" i="55"/>
  <c r="A106" i="55"/>
  <c r="I52" i="3"/>
  <c r="G105" i="46" s="1"/>
  <c r="E105" i="55"/>
  <c r="D105" i="55"/>
  <c r="C105" i="55"/>
  <c r="B105" i="55"/>
  <c r="A105" i="55"/>
  <c r="I51" i="3"/>
  <c r="E104" i="55"/>
  <c r="D104" i="55"/>
  <c r="C104" i="55"/>
  <c r="B104" i="55"/>
  <c r="A104" i="55"/>
  <c r="I50" i="3"/>
  <c r="E103" i="55"/>
  <c r="D103" i="55"/>
  <c r="C103" i="55"/>
  <c r="B103" i="55"/>
  <c r="A103" i="55"/>
  <c r="I49" i="3"/>
  <c r="E102" i="55"/>
  <c r="D102" i="55"/>
  <c r="C102" i="55"/>
  <c r="B102" i="55"/>
  <c r="A102" i="55"/>
  <c r="I48" i="3"/>
  <c r="G101" i="55"/>
  <c r="E101" i="55"/>
  <c r="D101" i="55"/>
  <c r="C101" i="55"/>
  <c r="B101" i="55"/>
  <c r="A101" i="55"/>
  <c r="I47" i="3"/>
  <c r="E100" i="55"/>
  <c r="D100" i="55"/>
  <c r="C100" i="55"/>
  <c r="B100" i="55"/>
  <c r="A100" i="55"/>
  <c r="A99" i="55"/>
  <c r="I45" i="3"/>
  <c r="G98" i="48" s="1"/>
  <c r="H98" i="48" s="1"/>
  <c r="E98" i="55"/>
  <c r="D98" i="55"/>
  <c r="C98" i="55"/>
  <c r="I44" i="3"/>
  <c r="E97" i="55"/>
  <c r="D97" i="55"/>
  <c r="C97" i="55"/>
  <c r="B97" i="55"/>
  <c r="A97" i="55"/>
  <c r="I43" i="3"/>
  <c r="E96" i="55"/>
  <c r="D96" i="55"/>
  <c r="C96" i="55"/>
  <c r="B96" i="55"/>
  <c r="A96" i="55"/>
  <c r="I42" i="3"/>
  <c r="G95" i="51" s="1"/>
  <c r="H95" i="51" s="1"/>
  <c r="G95" i="55"/>
  <c r="E95" i="55"/>
  <c r="D95" i="55"/>
  <c r="C95" i="55"/>
  <c r="B95" i="55"/>
  <c r="A95" i="55"/>
  <c r="I41" i="3"/>
  <c r="E94" i="55"/>
  <c r="D94" i="55"/>
  <c r="C94" i="55"/>
  <c r="B94" i="55"/>
  <c r="A94" i="55"/>
  <c r="I40" i="3"/>
  <c r="G93" i="14" s="1"/>
  <c r="H93" i="14" s="1"/>
  <c r="E93" i="55"/>
  <c r="D93" i="55"/>
  <c r="C93" i="55"/>
  <c r="B93" i="55"/>
  <c r="A93" i="55"/>
  <c r="I39" i="3"/>
  <c r="E92" i="55"/>
  <c r="D92" i="55"/>
  <c r="C92" i="55"/>
  <c r="B92" i="55"/>
  <c r="A92" i="55"/>
  <c r="I38" i="3"/>
  <c r="E91" i="55"/>
  <c r="D91" i="55"/>
  <c r="C91" i="55"/>
  <c r="B91" i="55"/>
  <c r="A91" i="55"/>
  <c r="I37" i="3"/>
  <c r="E90" i="55"/>
  <c r="D90" i="55"/>
  <c r="C90" i="55"/>
  <c r="B90" i="55"/>
  <c r="A90" i="55"/>
  <c r="A89" i="55"/>
  <c r="I35" i="3"/>
  <c r="E88" i="55"/>
  <c r="D88" i="55"/>
  <c r="C88" i="55"/>
  <c r="I34" i="3"/>
  <c r="G87" i="55" s="1"/>
  <c r="H87" i="55" s="1"/>
  <c r="E87" i="55"/>
  <c r="D87" i="55"/>
  <c r="C87" i="55"/>
  <c r="B87" i="55"/>
  <c r="A87" i="55"/>
  <c r="D32" i="3"/>
  <c r="E86" i="55"/>
  <c r="D86" i="55"/>
  <c r="C86" i="55"/>
  <c r="G32" i="3"/>
  <c r="E85" i="53" s="1"/>
  <c r="E85" i="55"/>
  <c r="D85" i="55"/>
  <c r="C85" i="55"/>
  <c r="I31" i="3"/>
  <c r="G84" i="55"/>
  <c r="E84" i="55"/>
  <c r="D84" i="55"/>
  <c r="C84" i="55"/>
  <c r="B84" i="55"/>
  <c r="A84" i="55"/>
  <c r="I30" i="3"/>
  <c r="E83" i="55"/>
  <c r="D83" i="55"/>
  <c r="C83" i="55"/>
  <c r="A83" i="55"/>
  <c r="I29" i="3"/>
  <c r="G82" i="55" s="1"/>
  <c r="E82" i="55"/>
  <c r="D82" i="55"/>
  <c r="C82" i="55"/>
  <c r="B82" i="55"/>
  <c r="A82" i="55"/>
  <c r="G81" i="55"/>
  <c r="E81" i="55"/>
  <c r="D81" i="55"/>
  <c r="C81" i="55"/>
  <c r="G80" i="55"/>
  <c r="E80" i="55"/>
  <c r="D80" i="55"/>
  <c r="C80" i="55"/>
  <c r="A80" i="55"/>
  <c r="D26" i="3"/>
  <c r="I26" i="3" s="1"/>
  <c r="E79" i="55"/>
  <c r="D79" i="55"/>
  <c r="C79" i="55"/>
  <c r="I25" i="3"/>
  <c r="E78" i="55"/>
  <c r="D78" i="55"/>
  <c r="C78" i="55"/>
  <c r="B78" i="55"/>
  <c r="A78" i="55"/>
  <c r="H77" i="55"/>
  <c r="A77" i="55"/>
  <c r="H23" i="3"/>
  <c r="E76" i="55"/>
  <c r="D76" i="55"/>
  <c r="C76" i="55"/>
  <c r="B76" i="55"/>
  <c r="A76" i="55"/>
  <c r="H22" i="3"/>
  <c r="E75" i="55"/>
  <c r="D75" i="55"/>
  <c r="C75" i="55"/>
  <c r="B75" i="55"/>
  <c r="A75" i="55"/>
  <c r="A74" i="55"/>
  <c r="I20" i="3"/>
  <c r="G73" i="51" s="1"/>
  <c r="E73" i="55"/>
  <c r="D73" i="55"/>
  <c r="C73" i="55"/>
  <c r="B73" i="55"/>
  <c r="A73" i="55"/>
  <c r="D19" i="3"/>
  <c r="I19" i="3" s="1"/>
  <c r="E72" i="55"/>
  <c r="D72" i="55"/>
  <c r="C72" i="55"/>
  <c r="B72" i="55"/>
  <c r="A72" i="55"/>
  <c r="D18" i="3"/>
  <c r="I18" i="3" s="1"/>
  <c r="G71" i="44" s="1"/>
  <c r="H71" i="44" s="1"/>
  <c r="E71" i="55"/>
  <c r="D71" i="55"/>
  <c r="C71" i="55"/>
  <c r="B71" i="55"/>
  <c r="A71" i="55"/>
  <c r="D17" i="3"/>
  <c r="I17" i="3"/>
  <c r="E70" i="55"/>
  <c r="D70" i="55"/>
  <c r="C70" i="55"/>
  <c r="B70" i="55"/>
  <c r="A70" i="55"/>
  <c r="D16" i="3"/>
  <c r="I16" i="3" s="1"/>
  <c r="G69" i="51" s="1"/>
  <c r="E69" i="55"/>
  <c r="D69" i="55"/>
  <c r="C69" i="55"/>
  <c r="B69" i="55"/>
  <c r="A69" i="55"/>
  <c r="D15" i="3"/>
  <c r="I15" i="3" s="1"/>
  <c r="E68" i="55"/>
  <c r="D68" i="55"/>
  <c r="C68" i="55"/>
  <c r="B68" i="55"/>
  <c r="A68" i="55"/>
  <c r="I14" i="3"/>
  <c r="G67" i="55" s="1"/>
  <c r="E67" i="55"/>
  <c r="D67" i="55"/>
  <c r="C67" i="55"/>
  <c r="B67" i="55"/>
  <c r="A67" i="55"/>
  <c r="A66" i="55"/>
  <c r="H12" i="3"/>
  <c r="E65" i="55"/>
  <c r="D65" i="55"/>
  <c r="C65" i="55"/>
  <c r="B65" i="55"/>
  <c r="A65" i="55"/>
  <c r="H11" i="3"/>
  <c r="E64" i="55"/>
  <c r="D64" i="55"/>
  <c r="C64" i="55"/>
  <c r="B64" i="55"/>
  <c r="A64" i="55"/>
  <c r="H10" i="3"/>
  <c r="E63" i="55"/>
  <c r="D63" i="55"/>
  <c r="C63" i="55"/>
  <c r="B63" i="55"/>
  <c r="A63" i="55"/>
  <c r="H9" i="3"/>
  <c r="F62" i="55"/>
  <c r="H62" i="55" s="1"/>
  <c r="E62" i="55"/>
  <c r="D62" i="55"/>
  <c r="C62" i="55"/>
  <c r="B62" i="55"/>
  <c r="A62" i="55"/>
  <c r="D50" i="55"/>
  <c r="B50" i="55"/>
  <c r="D49" i="55"/>
  <c r="B49" i="55"/>
  <c r="D48" i="55"/>
  <c r="B48" i="55"/>
  <c r="D47" i="55"/>
  <c r="B47" i="55"/>
  <c r="D46" i="55"/>
  <c r="B46" i="55"/>
  <c r="D45" i="55"/>
  <c r="B45" i="55"/>
  <c r="O20" i="55"/>
  <c r="C8" i="55"/>
  <c r="B4" i="55"/>
  <c r="B3" i="55"/>
  <c r="G123" i="54"/>
  <c r="H123" i="54" s="1"/>
  <c r="E123" i="54"/>
  <c r="D123" i="54"/>
  <c r="C123" i="54"/>
  <c r="G122" i="54"/>
  <c r="H122" i="54" s="1"/>
  <c r="E122" i="54"/>
  <c r="D122" i="54"/>
  <c r="C122" i="54"/>
  <c r="B122" i="54"/>
  <c r="A122" i="54"/>
  <c r="G121" i="54"/>
  <c r="H121" i="54" s="1"/>
  <c r="E121" i="54"/>
  <c r="D121" i="54"/>
  <c r="C121" i="54"/>
  <c r="B121" i="54"/>
  <c r="A121" i="54"/>
  <c r="E120" i="54"/>
  <c r="D120" i="54"/>
  <c r="C120" i="54"/>
  <c r="E119" i="54"/>
  <c r="D119" i="54"/>
  <c r="C119" i="54"/>
  <c r="E118" i="54"/>
  <c r="D118" i="54"/>
  <c r="C118" i="54"/>
  <c r="E117" i="54"/>
  <c r="D117" i="54"/>
  <c r="C117" i="54"/>
  <c r="B117" i="54"/>
  <c r="A117" i="54"/>
  <c r="E116" i="54"/>
  <c r="D116" i="54"/>
  <c r="C116" i="54"/>
  <c r="B116" i="54"/>
  <c r="A116" i="54"/>
  <c r="G115" i="54"/>
  <c r="H115" i="54" s="1"/>
  <c r="E115" i="54"/>
  <c r="D115" i="54"/>
  <c r="C115" i="54"/>
  <c r="B115" i="54"/>
  <c r="A115" i="54"/>
  <c r="E114" i="54"/>
  <c r="D114" i="54"/>
  <c r="C114" i="54"/>
  <c r="B114" i="54"/>
  <c r="A114" i="54"/>
  <c r="G113" i="54"/>
  <c r="H113" i="54" s="1"/>
  <c r="E113" i="54"/>
  <c r="D113" i="54"/>
  <c r="C113" i="54"/>
  <c r="B113" i="54"/>
  <c r="A113" i="54"/>
  <c r="E112" i="54"/>
  <c r="D112" i="54"/>
  <c r="C112" i="54"/>
  <c r="B112" i="54"/>
  <c r="A112" i="54"/>
  <c r="G111" i="54"/>
  <c r="H111" i="54" s="1"/>
  <c r="E111" i="54"/>
  <c r="D111" i="54"/>
  <c r="C111" i="54"/>
  <c r="B111" i="54"/>
  <c r="A111" i="54"/>
  <c r="E110" i="54"/>
  <c r="D110" i="54"/>
  <c r="C110" i="54"/>
  <c r="B110" i="54"/>
  <c r="A110" i="54"/>
  <c r="A109" i="54"/>
  <c r="E108" i="54"/>
  <c r="D108" i="54"/>
  <c r="C108" i="54"/>
  <c r="E107" i="54"/>
  <c r="D107" i="54"/>
  <c r="C107" i="54"/>
  <c r="B107" i="54"/>
  <c r="A107" i="54"/>
  <c r="E106" i="54"/>
  <c r="D106" i="54"/>
  <c r="C106" i="54"/>
  <c r="B106" i="54"/>
  <c r="A106" i="54"/>
  <c r="E105" i="54"/>
  <c r="D105" i="54"/>
  <c r="C105" i="54"/>
  <c r="B105" i="54"/>
  <c r="A105" i="54"/>
  <c r="E104" i="54"/>
  <c r="D104" i="54"/>
  <c r="C104" i="54"/>
  <c r="B104" i="54"/>
  <c r="A104" i="54"/>
  <c r="G103" i="54"/>
  <c r="H103" i="54" s="1"/>
  <c r="E103" i="54"/>
  <c r="D103" i="54"/>
  <c r="C103" i="54"/>
  <c r="B103" i="54"/>
  <c r="A103" i="54"/>
  <c r="E102" i="54"/>
  <c r="D102" i="54"/>
  <c r="C102" i="54"/>
  <c r="B102" i="54"/>
  <c r="A102" i="54"/>
  <c r="G101" i="54"/>
  <c r="H101" i="54" s="1"/>
  <c r="E101" i="54"/>
  <c r="D101" i="54"/>
  <c r="C101" i="54"/>
  <c r="B101" i="54"/>
  <c r="A101" i="54"/>
  <c r="E100" i="54"/>
  <c r="D100" i="54"/>
  <c r="C100" i="54"/>
  <c r="B100" i="54"/>
  <c r="A100" i="54"/>
  <c r="A99" i="54"/>
  <c r="E98" i="54"/>
  <c r="D98" i="54"/>
  <c r="C98" i="54"/>
  <c r="E97" i="54"/>
  <c r="D97" i="54"/>
  <c r="C97" i="54"/>
  <c r="B97" i="54"/>
  <c r="A97" i="54"/>
  <c r="G96" i="54"/>
  <c r="H96" i="54"/>
  <c r="E96" i="54"/>
  <c r="D96" i="54"/>
  <c r="C96" i="54"/>
  <c r="B96" i="54"/>
  <c r="A96" i="54"/>
  <c r="E95" i="54"/>
  <c r="D95" i="54"/>
  <c r="C95" i="54"/>
  <c r="B95" i="54"/>
  <c r="A95" i="54"/>
  <c r="E94" i="54"/>
  <c r="D94" i="54"/>
  <c r="C94" i="54"/>
  <c r="B94" i="54"/>
  <c r="A94" i="54"/>
  <c r="E93" i="54"/>
  <c r="D93" i="54"/>
  <c r="C93" i="54"/>
  <c r="B93" i="54"/>
  <c r="A93" i="54"/>
  <c r="G92" i="54"/>
  <c r="H92" i="54" s="1"/>
  <c r="E92" i="54"/>
  <c r="D92" i="54"/>
  <c r="C92" i="54"/>
  <c r="B92" i="54"/>
  <c r="A92" i="54"/>
  <c r="E91" i="54"/>
  <c r="D91" i="54"/>
  <c r="C91" i="54"/>
  <c r="B91" i="54"/>
  <c r="A91" i="54"/>
  <c r="E90" i="54"/>
  <c r="D90" i="54"/>
  <c r="C90" i="54"/>
  <c r="B90" i="54"/>
  <c r="A90" i="54"/>
  <c r="A89" i="54"/>
  <c r="G88" i="54"/>
  <c r="H88" i="54"/>
  <c r="E88" i="54"/>
  <c r="D88" i="54"/>
  <c r="C88" i="54"/>
  <c r="G87" i="54"/>
  <c r="H87" i="54" s="1"/>
  <c r="E87" i="54"/>
  <c r="D87" i="54"/>
  <c r="C87" i="54"/>
  <c r="B87" i="54"/>
  <c r="A87" i="54"/>
  <c r="E86" i="54"/>
  <c r="D86" i="54"/>
  <c r="C86" i="54"/>
  <c r="E85" i="54"/>
  <c r="D85" i="54"/>
  <c r="C85" i="54"/>
  <c r="G84" i="54"/>
  <c r="H84" i="54" s="1"/>
  <c r="E84" i="54"/>
  <c r="D84" i="54"/>
  <c r="C84" i="54"/>
  <c r="B84" i="54"/>
  <c r="A84" i="54"/>
  <c r="G83" i="54"/>
  <c r="H83" i="54" s="1"/>
  <c r="E83" i="54"/>
  <c r="D83" i="54"/>
  <c r="C83" i="54"/>
  <c r="A83" i="54"/>
  <c r="G82" i="54"/>
  <c r="H82" i="54" s="1"/>
  <c r="E82" i="54"/>
  <c r="D82" i="54"/>
  <c r="C82" i="54"/>
  <c r="B82" i="54"/>
  <c r="A82" i="54"/>
  <c r="G81" i="54"/>
  <c r="H81" i="54"/>
  <c r="E81" i="54"/>
  <c r="D81" i="54"/>
  <c r="C81" i="54"/>
  <c r="G80" i="54"/>
  <c r="H80" i="54" s="1"/>
  <c r="E80" i="54"/>
  <c r="D80" i="54"/>
  <c r="C80" i="54"/>
  <c r="A80" i="54"/>
  <c r="G79" i="54"/>
  <c r="H79" i="54" s="1"/>
  <c r="E79" i="54"/>
  <c r="D79" i="54"/>
  <c r="C79" i="54"/>
  <c r="E78" i="54"/>
  <c r="D78" i="54"/>
  <c r="C78" i="54"/>
  <c r="B78" i="54"/>
  <c r="A78" i="54"/>
  <c r="H77" i="54"/>
  <c r="A77" i="54"/>
  <c r="F76" i="54"/>
  <c r="H76" i="54" s="1"/>
  <c r="E76" i="54"/>
  <c r="D76" i="54"/>
  <c r="C76" i="54"/>
  <c r="B76" i="54"/>
  <c r="A76" i="54"/>
  <c r="E75" i="54"/>
  <c r="D75" i="54"/>
  <c r="C75" i="54"/>
  <c r="B75" i="54"/>
  <c r="A75" i="54"/>
  <c r="A74" i="54"/>
  <c r="E73" i="54"/>
  <c r="D73" i="54"/>
  <c r="C73" i="54"/>
  <c r="B73" i="54"/>
  <c r="A73" i="54"/>
  <c r="E72" i="54"/>
  <c r="D72" i="54"/>
  <c r="C72" i="54"/>
  <c r="B72" i="54"/>
  <c r="A72" i="54"/>
  <c r="E71" i="54"/>
  <c r="D71" i="54"/>
  <c r="C71" i="54"/>
  <c r="B71" i="54"/>
  <c r="A71" i="54"/>
  <c r="E70" i="54"/>
  <c r="D70" i="54"/>
  <c r="C70" i="54"/>
  <c r="B70" i="54"/>
  <c r="A70" i="54"/>
  <c r="E69" i="54"/>
  <c r="D69" i="54"/>
  <c r="C69" i="54"/>
  <c r="B69" i="54"/>
  <c r="A69" i="54"/>
  <c r="E68" i="54"/>
  <c r="D68" i="54"/>
  <c r="C68" i="54"/>
  <c r="B68" i="54"/>
  <c r="A68" i="54"/>
  <c r="E67" i="54"/>
  <c r="D67" i="54"/>
  <c r="C67" i="54"/>
  <c r="B67" i="54"/>
  <c r="A67" i="54"/>
  <c r="A66" i="54"/>
  <c r="E65" i="54"/>
  <c r="D65" i="54"/>
  <c r="C65" i="54"/>
  <c r="B65" i="54"/>
  <c r="A65" i="54"/>
  <c r="F64" i="54"/>
  <c r="H64" i="54" s="1"/>
  <c r="E64" i="54"/>
  <c r="D64" i="54"/>
  <c r="C64" i="54"/>
  <c r="B64" i="54"/>
  <c r="A64" i="54"/>
  <c r="E63" i="54"/>
  <c r="D63" i="54"/>
  <c r="C63" i="54"/>
  <c r="B63" i="54"/>
  <c r="A63" i="54"/>
  <c r="F62" i="54"/>
  <c r="H62" i="54" s="1"/>
  <c r="E62" i="54"/>
  <c r="D62" i="54"/>
  <c r="C62" i="54"/>
  <c r="B62" i="54"/>
  <c r="A62" i="54"/>
  <c r="D51" i="54"/>
  <c r="O20" i="54"/>
  <c r="C8" i="54"/>
  <c r="B4" i="54"/>
  <c r="B3" i="54"/>
  <c r="G123" i="53"/>
  <c r="H123" i="53"/>
  <c r="E123" i="53"/>
  <c r="D123" i="53"/>
  <c r="C123" i="53"/>
  <c r="G122" i="53"/>
  <c r="H122" i="53" s="1"/>
  <c r="E122" i="53"/>
  <c r="D122" i="53"/>
  <c r="C122" i="53"/>
  <c r="B122" i="53"/>
  <c r="A122" i="53"/>
  <c r="E121" i="53"/>
  <c r="D121" i="53"/>
  <c r="C121" i="53"/>
  <c r="B121" i="53"/>
  <c r="A121" i="53"/>
  <c r="E120" i="53"/>
  <c r="D120" i="53"/>
  <c r="C120" i="53"/>
  <c r="E119" i="53"/>
  <c r="D119" i="53"/>
  <c r="C119" i="53"/>
  <c r="E118" i="53"/>
  <c r="D118" i="53"/>
  <c r="C118" i="53"/>
  <c r="E117" i="53"/>
  <c r="D117" i="53"/>
  <c r="C117" i="53"/>
  <c r="B117" i="53"/>
  <c r="A117" i="53"/>
  <c r="E116" i="53"/>
  <c r="D116" i="53"/>
  <c r="C116" i="53"/>
  <c r="B116" i="53"/>
  <c r="A116" i="53"/>
  <c r="E115" i="53"/>
  <c r="D115" i="53"/>
  <c r="C115" i="53"/>
  <c r="B115" i="53"/>
  <c r="A115" i="53"/>
  <c r="E114" i="53"/>
  <c r="D114" i="53"/>
  <c r="C114" i="53"/>
  <c r="B114" i="53"/>
  <c r="A114" i="53"/>
  <c r="G113" i="53"/>
  <c r="H113" i="53" s="1"/>
  <c r="E113" i="53"/>
  <c r="D113" i="53"/>
  <c r="C113" i="53"/>
  <c r="B113" i="53"/>
  <c r="A113" i="53"/>
  <c r="E112" i="53"/>
  <c r="D112" i="53"/>
  <c r="C112" i="53"/>
  <c r="B112" i="53"/>
  <c r="A112" i="53"/>
  <c r="G111" i="53"/>
  <c r="H111" i="53" s="1"/>
  <c r="E111" i="53"/>
  <c r="D111" i="53"/>
  <c r="C111" i="53"/>
  <c r="B111" i="53"/>
  <c r="A111" i="53"/>
  <c r="E110" i="53"/>
  <c r="D110" i="53"/>
  <c r="C110" i="53"/>
  <c r="B110" i="53"/>
  <c r="A110" i="53"/>
  <c r="A109" i="53"/>
  <c r="E108" i="53"/>
  <c r="D108" i="53"/>
  <c r="C108" i="53"/>
  <c r="E107" i="53"/>
  <c r="D107" i="53"/>
  <c r="C107" i="53"/>
  <c r="B107" i="53"/>
  <c r="A107" i="53"/>
  <c r="E106" i="53"/>
  <c r="D106" i="53"/>
  <c r="C106" i="53"/>
  <c r="B106" i="53"/>
  <c r="A106" i="53"/>
  <c r="E105" i="53"/>
  <c r="D105" i="53"/>
  <c r="C105" i="53"/>
  <c r="B105" i="53"/>
  <c r="A105" i="53"/>
  <c r="E104" i="53"/>
  <c r="D104" i="53"/>
  <c r="C104" i="53"/>
  <c r="B104" i="53"/>
  <c r="A104" i="53"/>
  <c r="E103" i="53"/>
  <c r="D103" i="53"/>
  <c r="C103" i="53"/>
  <c r="B103" i="53"/>
  <c r="A103" i="53"/>
  <c r="E102" i="53"/>
  <c r="D102" i="53"/>
  <c r="C102" i="53"/>
  <c r="B102" i="53"/>
  <c r="A102" i="53"/>
  <c r="G101" i="53"/>
  <c r="H101" i="53" s="1"/>
  <c r="E101" i="53"/>
  <c r="D101" i="53"/>
  <c r="C101" i="53"/>
  <c r="B101" i="53"/>
  <c r="A101" i="53"/>
  <c r="G100" i="53"/>
  <c r="H100" i="53" s="1"/>
  <c r="E100" i="53"/>
  <c r="D100" i="53"/>
  <c r="C100" i="53"/>
  <c r="B100" i="53"/>
  <c r="A100" i="53"/>
  <c r="A99" i="53"/>
  <c r="E98" i="53"/>
  <c r="D98" i="53"/>
  <c r="C98" i="53"/>
  <c r="E97" i="53"/>
  <c r="D97" i="53"/>
  <c r="C97" i="53"/>
  <c r="B97" i="53"/>
  <c r="A97" i="53"/>
  <c r="E96" i="53"/>
  <c r="D96" i="53"/>
  <c r="C96" i="53"/>
  <c r="B96" i="53"/>
  <c r="A96" i="53"/>
  <c r="G95" i="53"/>
  <c r="H95" i="53" s="1"/>
  <c r="E95" i="53"/>
  <c r="D95" i="53"/>
  <c r="C95" i="53"/>
  <c r="B95" i="53"/>
  <c r="A95" i="53"/>
  <c r="E94" i="53"/>
  <c r="D94" i="53"/>
  <c r="C94" i="53"/>
  <c r="B94" i="53"/>
  <c r="A94" i="53"/>
  <c r="E93" i="53"/>
  <c r="D93" i="53"/>
  <c r="C93" i="53"/>
  <c r="B93" i="53"/>
  <c r="A93" i="53"/>
  <c r="G92" i="53"/>
  <c r="H92" i="53" s="1"/>
  <c r="E92" i="53"/>
  <c r="D92" i="53"/>
  <c r="C92" i="53"/>
  <c r="B92" i="53"/>
  <c r="A92" i="53"/>
  <c r="E91" i="53"/>
  <c r="D91" i="53"/>
  <c r="C91" i="53"/>
  <c r="B91" i="53"/>
  <c r="A91" i="53"/>
  <c r="E90" i="53"/>
  <c r="D90" i="53"/>
  <c r="C90" i="53"/>
  <c r="B90" i="53"/>
  <c r="A90" i="53"/>
  <c r="A89" i="53"/>
  <c r="E88" i="53"/>
  <c r="D88" i="53"/>
  <c r="C88" i="53"/>
  <c r="E87" i="53"/>
  <c r="D87" i="53"/>
  <c r="C87" i="53"/>
  <c r="B87" i="53"/>
  <c r="A87" i="53"/>
  <c r="E86" i="53"/>
  <c r="D86" i="53"/>
  <c r="C86" i="53"/>
  <c r="D85" i="53"/>
  <c r="C85" i="53"/>
  <c r="G84" i="53"/>
  <c r="H84" i="53" s="1"/>
  <c r="E84" i="53"/>
  <c r="D84" i="53"/>
  <c r="C84" i="53"/>
  <c r="B84" i="53"/>
  <c r="A84" i="53"/>
  <c r="G83" i="53"/>
  <c r="H83" i="53" s="1"/>
  <c r="E83" i="53"/>
  <c r="D83" i="53"/>
  <c r="C83" i="53"/>
  <c r="A83" i="53"/>
  <c r="E82" i="53"/>
  <c r="D82" i="53"/>
  <c r="C82" i="53"/>
  <c r="B82" i="53"/>
  <c r="A82" i="53"/>
  <c r="G81" i="53"/>
  <c r="H81" i="53" s="1"/>
  <c r="E81" i="53"/>
  <c r="D81" i="53"/>
  <c r="C81" i="53"/>
  <c r="G80" i="53"/>
  <c r="H80" i="53" s="1"/>
  <c r="E80" i="53"/>
  <c r="D80" i="53"/>
  <c r="C80" i="53"/>
  <c r="A80" i="53"/>
  <c r="G79" i="53"/>
  <c r="H79" i="53"/>
  <c r="E79" i="53"/>
  <c r="D79" i="53"/>
  <c r="C79" i="53"/>
  <c r="G78" i="53"/>
  <c r="H78" i="53" s="1"/>
  <c r="E78" i="53"/>
  <c r="D78" i="53"/>
  <c r="C78" i="53"/>
  <c r="B78" i="53"/>
  <c r="A78" i="53"/>
  <c r="H77" i="53"/>
  <c r="A77" i="53"/>
  <c r="E76" i="53"/>
  <c r="D76" i="53"/>
  <c r="C76" i="53"/>
  <c r="B76" i="53"/>
  <c r="A76" i="53"/>
  <c r="E75" i="53"/>
  <c r="D75" i="53"/>
  <c r="C75" i="53"/>
  <c r="B75" i="53"/>
  <c r="A75" i="53"/>
  <c r="A74" i="53"/>
  <c r="E73" i="53"/>
  <c r="D73" i="53"/>
  <c r="C73" i="53"/>
  <c r="B73" i="53"/>
  <c r="A73" i="53"/>
  <c r="E72" i="53"/>
  <c r="D72" i="53"/>
  <c r="C72" i="53"/>
  <c r="B72" i="53"/>
  <c r="A72" i="53"/>
  <c r="E71" i="53"/>
  <c r="D71" i="53"/>
  <c r="C71" i="53"/>
  <c r="B71" i="53"/>
  <c r="A71" i="53"/>
  <c r="E70" i="53"/>
  <c r="D70" i="53"/>
  <c r="C70" i="53"/>
  <c r="B70" i="53"/>
  <c r="A70" i="53"/>
  <c r="E69" i="53"/>
  <c r="D69" i="53"/>
  <c r="C69" i="53"/>
  <c r="B69" i="53"/>
  <c r="A69" i="53"/>
  <c r="E68" i="53"/>
  <c r="D68" i="53"/>
  <c r="C68" i="53"/>
  <c r="B68" i="53"/>
  <c r="A68" i="53"/>
  <c r="G67" i="53"/>
  <c r="H67" i="53" s="1"/>
  <c r="E67" i="53"/>
  <c r="D67" i="53"/>
  <c r="C67" i="53"/>
  <c r="B67" i="53"/>
  <c r="A67" i="53"/>
  <c r="A66" i="53"/>
  <c r="E65" i="53"/>
  <c r="D65" i="53"/>
  <c r="C65" i="53"/>
  <c r="B65" i="53"/>
  <c r="A65" i="53"/>
  <c r="E64" i="53"/>
  <c r="D64" i="53"/>
  <c r="C64" i="53"/>
  <c r="B64" i="53"/>
  <c r="A64" i="53"/>
  <c r="E63" i="53"/>
  <c r="D63" i="53"/>
  <c r="C63" i="53"/>
  <c r="B63" i="53"/>
  <c r="A63" i="53"/>
  <c r="F62" i="53"/>
  <c r="H62" i="53" s="1"/>
  <c r="E62" i="53"/>
  <c r="D62" i="53"/>
  <c r="C62" i="53"/>
  <c r="B62" i="53"/>
  <c r="A62" i="53"/>
  <c r="D51" i="53"/>
  <c r="O20" i="53"/>
  <c r="C8" i="53"/>
  <c r="B4" i="53"/>
  <c r="B3" i="53"/>
  <c r="G123" i="52"/>
  <c r="H123" i="52" s="1"/>
  <c r="E123" i="52"/>
  <c r="D123" i="52"/>
  <c r="C123" i="52"/>
  <c r="G122" i="52"/>
  <c r="E122" i="52"/>
  <c r="D122" i="52"/>
  <c r="C122" i="52"/>
  <c r="B122" i="52"/>
  <c r="A122" i="52"/>
  <c r="E121" i="52"/>
  <c r="D121" i="52"/>
  <c r="C121" i="52"/>
  <c r="B121" i="52"/>
  <c r="A121" i="52"/>
  <c r="E120" i="52"/>
  <c r="D120" i="52"/>
  <c r="C120" i="52"/>
  <c r="E119" i="52"/>
  <c r="D119" i="52"/>
  <c r="C119" i="52"/>
  <c r="E118" i="52"/>
  <c r="D118" i="52"/>
  <c r="C118" i="52"/>
  <c r="E117" i="52"/>
  <c r="D117" i="52"/>
  <c r="C117" i="52"/>
  <c r="B117" i="52"/>
  <c r="A117" i="52"/>
  <c r="E116" i="52"/>
  <c r="D116" i="52"/>
  <c r="C116" i="52"/>
  <c r="B116" i="52"/>
  <c r="A116" i="52"/>
  <c r="E115" i="52"/>
  <c r="D115" i="52"/>
  <c r="C115" i="52"/>
  <c r="B115" i="52"/>
  <c r="A115" i="52"/>
  <c r="E114" i="52"/>
  <c r="D114" i="52"/>
  <c r="C114" i="52"/>
  <c r="B114" i="52"/>
  <c r="A114" i="52"/>
  <c r="E113" i="52"/>
  <c r="D113" i="52"/>
  <c r="C113" i="52"/>
  <c r="B113" i="52"/>
  <c r="A113" i="52"/>
  <c r="E112" i="52"/>
  <c r="D112" i="52"/>
  <c r="C112" i="52"/>
  <c r="B112" i="52"/>
  <c r="A112" i="52"/>
  <c r="G111" i="52"/>
  <c r="E111" i="52"/>
  <c r="D111" i="52"/>
  <c r="C111" i="52"/>
  <c r="B111" i="52"/>
  <c r="A111" i="52"/>
  <c r="E110" i="52"/>
  <c r="D110" i="52"/>
  <c r="C110" i="52"/>
  <c r="B110" i="52"/>
  <c r="A110" i="52"/>
  <c r="A109" i="52"/>
  <c r="E108" i="52"/>
  <c r="D108" i="52"/>
  <c r="C108" i="52"/>
  <c r="E107" i="52"/>
  <c r="D107" i="52"/>
  <c r="C107" i="52"/>
  <c r="B107" i="52"/>
  <c r="A107" i="52"/>
  <c r="G106" i="52"/>
  <c r="E106" i="52"/>
  <c r="D106" i="52"/>
  <c r="C106" i="52"/>
  <c r="B106" i="52"/>
  <c r="A106" i="52"/>
  <c r="E105" i="52"/>
  <c r="D105" i="52"/>
  <c r="C105" i="52"/>
  <c r="B105" i="52"/>
  <c r="A105" i="52"/>
  <c r="E104" i="52"/>
  <c r="D104" i="52"/>
  <c r="C104" i="52"/>
  <c r="B104" i="52"/>
  <c r="A104" i="52"/>
  <c r="G103" i="52"/>
  <c r="E103" i="52"/>
  <c r="D103" i="52"/>
  <c r="C103" i="52"/>
  <c r="B103" i="52"/>
  <c r="A103" i="52"/>
  <c r="E102" i="52"/>
  <c r="D102" i="52"/>
  <c r="C102" i="52"/>
  <c r="B102" i="52"/>
  <c r="A102" i="52"/>
  <c r="G101" i="52"/>
  <c r="E101" i="52"/>
  <c r="D101" i="52"/>
  <c r="C101" i="52"/>
  <c r="B101" i="52"/>
  <c r="A101" i="52"/>
  <c r="E100" i="52"/>
  <c r="D100" i="52"/>
  <c r="C100" i="52"/>
  <c r="B100" i="52"/>
  <c r="A100" i="52"/>
  <c r="A99" i="52"/>
  <c r="E98" i="52"/>
  <c r="D98" i="52"/>
  <c r="C98" i="52"/>
  <c r="E97" i="52"/>
  <c r="D97" i="52"/>
  <c r="C97" i="52"/>
  <c r="B97" i="52"/>
  <c r="A97" i="52"/>
  <c r="G96" i="52"/>
  <c r="E96" i="52"/>
  <c r="D96" i="52"/>
  <c r="C96" i="52"/>
  <c r="B96" i="52"/>
  <c r="A96" i="52"/>
  <c r="G95" i="52"/>
  <c r="H95" i="52" s="1"/>
  <c r="E95" i="52"/>
  <c r="D95" i="52"/>
  <c r="C95" i="52"/>
  <c r="B95" i="52"/>
  <c r="A95" i="52"/>
  <c r="E94" i="52"/>
  <c r="D94" i="52"/>
  <c r="C94" i="52"/>
  <c r="B94" i="52"/>
  <c r="A94" i="52"/>
  <c r="E93" i="52"/>
  <c r="D93" i="52"/>
  <c r="C93" i="52"/>
  <c r="B93" i="52"/>
  <c r="A93" i="52"/>
  <c r="G92" i="52"/>
  <c r="E92" i="52"/>
  <c r="D92" i="52"/>
  <c r="C92" i="52"/>
  <c r="B92" i="52"/>
  <c r="A92" i="52"/>
  <c r="E91" i="52"/>
  <c r="D91" i="52"/>
  <c r="C91" i="52"/>
  <c r="B91" i="52"/>
  <c r="A91" i="52"/>
  <c r="E90" i="52"/>
  <c r="D90" i="52"/>
  <c r="C90" i="52"/>
  <c r="B90" i="52"/>
  <c r="A90" i="52"/>
  <c r="A89" i="52"/>
  <c r="G88" i="52"/>
  <c r="E88" i="52"/>
  <c r="D88" i="52"/>
  <c r="C88" i="52"/>
  <c r="G87" i="52"/>
  <c r="E87" i="52"/>
  <c r="D87" i="52"/>
  <c r="C87" i="52"/>
  <c r="B87" i="52"/>
  <c r="A87" i="52"/>
  <c r="E86" i="52"/>
  <c r="D86" i="52"/>
  <c r="C86" i="52"/>
  <c r="E85" i="52"/>
  <c r="D85" i="52"/>
  <c r="C85" i="52"/>
  <c r="G84" i="52"/>
  <c r="E84" i="52"/>
  <c r="D84" i="52"/>
  <c r="C84" i="52"/>
  <c r="B84" i="52"/>
  <c r="A84" i="52"/>
  <c r="G83" i="52"/>
  <c r="H83" i="52" s="1"/>
  <c r="E83" i="52"/>
  <c r="D83" i="52"/>
  <c r="C83" i="52"/>
  <c r="A83" i="52"/>
  <c r="E82" i="52"/>
  <c r="D82" i="52"/>
  <c r="C82" i="52"/>
  <c r="B82" i="52"/>
  <c r="A82" i="52"/>
  <c r="G81" i="52"/>
  <c r="E81" i="52"/>
  <c r="D81" i="52"/>
  <c r="C81" i="52"/>
  <c r="G80" i="52"/>
  <c r="E80" i="52"/>
  <c r="D80" i="52"/>
  <c r="C80" i="52"/>
  <c r="A80" i="52"/>
  <c r="E79" i="52"/>
  <c r="D79" i="52"/>
  <c r="C79" i="52"/>
  <c r="E78" i="52"/>
  <c r="D78" i="52"/>
  <c r="C78" i="52"/>
  <c r="B78" i="52"/>
  <c r="A78" i="52"/>
  <c r="H77" i="52"/>
  <c r="A77" i="52"/>
  <c r="E76" i="52"/>
  <c r="D76" i="52"/>
  <c r="C76" i="52"/>
  <c r="B76" i="52"/>
  <c r="A76" i="52"/>
  <c r="F75" i="52"/>
  <c r="E75" i="52"/>
  <c r="D75" i="52"/>
  <c r="C75" i="52"/>
  <c r="B75" i="52"/>
  <c r="A75" i="52"/>
  <c r="A74" i="52"/>
  <c r="E73" i="52"/>
  <c r="D73" i="52"/>
  <c r="C73" i="52"/>
  <c r="B73" i="52"/>
  <c r="A73" i="52"/>
  <c r="G72" i="52"/>
  <c r="E72" i="52"/>
  <c r="D72" i="52"/>
  <c r="C72" i="52"/>
  <c r="B72" i="52"/>
  <c r="A72" i="52"/>
  <c r="E71" i="52"/>
  <c r="D71" i="52"/>
  <c r="C71" i="52"/>
  <c r="B71" i="52"/>
  <c r="A71" i="52"/>
  <c r="E70" i="52"/>
  <c r="D70" i="52"/>
  <c r="C70" i="52"/>
  <c r="B70" i="52"/>
  <c r="A70" i="52"/>
  <c r="E69" i="52"/>
  <c r="D69" i="52"/>
  <c r="C69" i="52"/>
  <c r="B69" i="52"/>
  <c r="A69" i="52"/>
  <c r="E68" i="52"/>
  <c r="D68" i="52"/>
  <c r="C68" i="52"/>
  <c r="B68" i="52"/>
  <c r="A68" i="52"/>
  <c r="E67" i="52"/>
  <c r="D67" i="52"/>
  <c r="C67" i="52"/>
  <c r="B67" i="52"/>
  <c r="A67" i="52"/>
  <c r="A66" i="52"/>
  <c r="E65" i="52"/>
  <c r="D65" i="52"/>
  <c r="C65" i="52"/>
  <c r="B65" i="52"/>
  <c r="A65" i="52"/>
  <c r="F64" i="52"/>
  <c r="E64" i="52"/>
  <c r="D64" i="52"/>
  <c r="C64" i="52"/>
  <c r="B64" i="52"/>
  <c r="A64" i="52"/>
  <c r="E63" i="52"/>
  <c r="D63" i="52"/>
  <c r="C63" i="52"/>
  <c r="B63" i="52"/>
  <c r="A63" i="52"/>
  <c r="F62" i="52"/>
  <c r="E62" i="52"/>
  <c r="D62" i="52"/>
  <c r="C62" i="52"/>
  <c r="B62" i="52"/>
  <c r="A62" i="52"/>
  <c r="D50" i="52"/>
  <c r="B50" i="52"/>
  <c r="D49" i="52"/>
  <c r="B49" i="52"/>
  <c r="D48" i="52"/>
  <c r="B48" i="52"/>
  <c r="D47" i="52"/>
  <c r="B47" i="52"/>
  <c r="D46" i="52"/>
  <c r="B46" i="52"/>
  <c r="D45" i="52"/>
  <c r="B45" i="52"/>
  <c r="H92" i="52"/>
  <c r="H81" i="52"/>
  <c r="O20" i="52"/>
  <c r="C8" i="52"/>
  <c r="B4" i="52"/>
  <c r="B3" i="52"/>
  <c r="G123" i="51"/>
  <c r="H123" i="51" s="1"/>
  <c r="E123" i="51"/>
  <c r="D123" i="51"/>
  <c r="C123" i="51"/>
  <c r="G122" i="51"/>
  <c r="H122" i="51"/>
  <c r="E122" i="51"/>
  <c r="D122" i="51"/>
  <c r="C122" i="51"/>
  <c r="B122" i="51"/>
  <c r="A122" i="51"/>
  <c r="G121" i="51"/>
  <c r="H121" i="51" s="1"/>
  <c r="E121" i="51"/>
  <c r="D121" i="51"/>
  <c r="C121" i="51"/>
  <c r="B121" i="51"/>
  <c r="A121" i="51"/>
  <c r="E120" i="51"/>
  <c r="D120" i="51"/>
  <c r="C120" i="51"/>
  <c r="E119" i="51"/>
  <c r="D119" i="51"/>
  <c r="C119" i="51"/>
  <c r="E118" i="51"/>
  <c r="D118" i="51"/>
  <c r="C118" i="51"/>
  <c r="G117" i="51"/>
  <c r="H117" i="51" s="1"/>
  <c r="E117" i="51"/>
  <c r="D117" i="51"/>
  <c r="C117" i="51"/>
  <c r="B117" i="51"/>
  <c r="A117" i="51"/>
  <c r="E116" i="51"/>
  <c r="D116" i="51"/>
  <c r="C116" i="51"/>
  <c r="B116" i="51"/>
  <c r="A116" i="51"/>
  <c r="G115" i="51"/>
  <c r="H115" i="51" s="1"/>
  <c r="E115" i="51"/>
  <c r="D115" i="51"/>
  <c r="C115" i="51"/>
  <c r="B115" i="51"/>
  <c r="A115" i="51"/>
  <c r="E114" i="51"/>
  <c r="D114" i="51"/>
  <c r="C114" i="51"/>
  <c r="B114" i="51"/>
  <c r="A114" i="51"/>
  <c r="G113" i="51"/>
  <c r="H113" i="51" s="1"/>
  <c r="E113" i="51"/>
  <c r="D113" i="51"/>
  <c r="C113" i="51"/>
  <c r="B113" i="51"/>
  <c r="A113" i="51"/>
  <c r="E112" i="51"/>
  <c r="D112" i="51"/>
  <c r="C112" i="51"/>
  <c r="B112" i="51"/>
  <c r="A112" i="51"/>
  <c r="G111" i="51"/>
  <c r="H111" i="51" s="1"/>
  <c r="E111" i="51"/>
  <c r="D111" i="51"/>
  <c r="C111" i="51"/>
  <c r="B111" i="51"/>
  <c r="A111" i="51"/>
  <c r="E110" i="51"/>
  <c r="D110" i="51"/>
  <c r="C110" i="51"/>
  <c r="B110" i="51"/>
  <c r="A110" i="51"/>
  <c r="A109" i="51"/>
  <c r="E108" i="51"/>
  <c r="D108" i="51"/>
  <c r="C108" i="51"/>
  <c r="E107" i="51"/>
  <c r="D107" i="51"/>
  <c r="C107" i="51"/>
  <c r="B107" i="51"/>
  <c r="A107" i="51"/>
  <c r="E106" i="51"/>
  <c r="D106" i="51"/>
  <c r="C106" i="51"/>
  <c r="B106" i="51"/>
  <c r="A106" i="51"/>
  <c r="E105" i="51"/>
  <c r="D105" i="51"/>
  <c r="C105" i="51"/>
  <c r="B105" i="51"/>
  <c r="A105" i="51"/>
  <c r="E104" i="51"/>
  <c r="D104" i="51"/>
  <c r="C104" i="51"/>
  <c r="B104" i="51"/>
  <c r="A104" i="51"/>
  <c r="G103" i="51"/>
  <c r="H103" i="51" s="1"/>
  <c r="E103" i="51"/>
  <c r="D103" i="51"/>
  <c r="C103" i="51"/>
  <c r="B103" i="51"/>
  <c r="A103" i="51"/>
  <c r="E102" i="51"/>
  <c r="D102" i="51"/>
  <c r="C102" i="51"/>
  <c r="B102" i="51"/>
  <c r="A102" i="51"/>
  <c r="G101" i="51"/>
  <c r="H101" i="51" s="1"/>
  <c r="E101" i="51"/>
  <c r="D101" i="51"/>
  <c r="C101" i="51"/>
  <c r="B101" i="51"/>
  <c r="A101" i="51"/>
  <c r="E100" i="51"/>
  <c r="D100" i="51"/>
  <c r="C100" i="51"/>
  <c r="B100" i="51"/>
  <c r="A100" i="51"/>
  <c r="A99" i="51"/>
  <c r="E98" i="51"/>
  <c r="D98" i="51"/>
  <c r="C98" i="51"/>
  <c r="E97" i="51"/>
  <c r="D97" i="51"/>
  <c r="C97" i="51"/>
  <c r="B97" i="51"/>
  <c r="A97" i="51"/>
  <c r="G96" i="51"/>
  <c r="H96" i="51" s="1"/>
  <c r="E96" i="51"/>
  <c r="D96" i="51"/>
  <c r="C96" i="51"/>
  <c r="B96" i="51"/>
  <c r="A96" i="51"/>
  <c r="E95" i="51"/>
  <c r="D95" i="51"/>
  <c r="C95" i="51"/>
  <c r="B95" i="51"/>
  <c r="A95" i="51"/>
  <c r="E94" i="51"/>
  <c r="D94" i="51"/>
  <c r="C94" i="51"/>
  <c r="B94" i="51"/>
  <c r="A94" i="51"/>
  <c r="G93" i="51"/>
  <c r="H93" i="51" s="1"/>
  <c r="E93" i="51"/>
  <c r="D93" i="51"/>
  <c r="C93" i="51"/>
  <c r="B93" i="51"/>
  <c r="A93" i="51"/>
  <c r="G92" i="51"/>
  <c r="H92" i="51" s="1"/>
  <c r="E92" i="51"/>
  <c r="D92" i="51"/>
  <c r="C92" i="51"/>
  <c r="B92" i="51"/>
  <c r="A92" i="51"/>
  <c r="G91" i="51"/>
  <c r="H91" i="51" s="1"/>
  <c r="E91" i="51"/>
  <c r="D91" i="51"/>
  <c r="C91" i="51"/>
  <c r="B91" i="51"/>
  <c r="A91" i="51"/>
  <c r="E90" i="51"/>
  <c r="D90" i="51"/>
  <c r="C90" i="51"/>
  <c r="B90" i="51"/>
  <c r="A90" i="51"/>
  <c r="A89" i="51"/>
  <c r="E88" i="51"/>
  <c r="D88" i="51"/>
  <c r="C88" i="51"/>
  <c r="G87" i="51"/>
  <c r="H87" i="51" s="1"/>
  <c r="E87" i="51"/>
  <c r="D87" i="51"/>
  <c r="C87" i="51"/>
  <c r="B87" i="51"/>
  <c r="A87" i="51"/>
  <c r="E86" i="51"/>
  <c r="D86" i="51"/>
  <c r="C86" i="51"/>
  <c r="E85" i="51"/>
  <c r="D85" i="51"/>
  <c r="C85" i="51"/>
  <c r="G84" i="51"/>
  <c r="H84" i="51" s="1"/>
  <c r="E84" i="51"/>
  <c r="D84" i="51"/>
  <c r="C84" i="51"/>
  <c r="B84" i="51"/>
  <c r="A84" i="51"/>
  <c r="E83" i="51"/>
  <c r="D83" i="51"/>
  <c r="C83" i="51"/>
  <c r="A83" i="51"/>
  <c r="G82" i="51"/>
  <c r="H82" i="51" s="1"/>
  <c r="E82" i="51"/>
  <c r="D82" i="51"/>
  <c r="C82" i="51"/>
  <c r="B82" i="51"/>
  <c r="A82" i="51"/>
  <c r="G81" i="51"/>
  <c r="H81" i="51" s="1"/>
  <c r="E81" i="51"/>
  <c r="D81" i="51"/>
  <c r="C81" i="51"/>
  <c r="G80" i="51"/>
  <c r="H80" i="51" s="1"/>
  <c r="E80" i="51"/>
  <c r="D80" i="51"/>
  <c r="C80" i="51"/>
  <c r="A80" i="51"/>
  <c r="G79" i="51"/>
  <c r="H79" i="51" s="1"/>
  <c r="E79" i="51"/>
  <c r="D79" i="51"/>
  <c r="C79" i="51"/>
  <c r="G78" i="51"/>
  <c r="H78" i="51"/>
  <c r="E78" i="51"/>
  <c r="D78" i="51"/>
  <c r="C78" i="51"/>
  <c r="B78" i="51"/>
  <c r="A78" i="51"/>
  <c r="H77" i="51"/>
  <c r="A77" i="51"/>
  <c r="F76" i="51"/>
  <c r="H76" i="51" s="1"/>
  <c r="E76" i="51"/>
  <c r="D76" i="51"/>
  <c r="C76" i="51"/>
  <c r="B76" i="51"/>
  <c r="A76" i="51"/>
  <c r="E75" i="51"/>
  <c r="D75" i="51"/>
  <c r="C75" i="51"/>
  <c r="B75" i="51"/>
  <c r="A75" i="51"/>
  <c r="A74" i="51"/>
  <c r="E73" i="51"/>
  <c r="D73" i="51"/>
  <c r="C73" i="51"/>
  <c r="B73" i="51"/>
  <c r="A73" i="51"/>
  <c r="G72" i="51"/>
  <c r="E72" i="51"/>
  <c r="D72" i="51"/>
  <c r="C72" i="51"/>
  <c r="B72" i="51"/>
  <c r="A72" i="51"/>
  <c r="E71" i="51"/>
  <c r="D71" i="51"/>
  <c r="C71" i="51"/>
  <c r="B71" i="51"/>
  <c r="A71" i="51"/>
  <c r="G70" i="51"/>
  <c r="E70" i="51"/>
  <c r="D70" i="51"/>
  <c r="C70" i="51"/>
  <c r="B70" i="51"/>
  <c r="A70" i="51"/>
  <c r="E69" i="51"/>
  <c r="D69" i="51"/>
  <c r="C69" i="51"/>
  <c r="B69" i="51"/>
  <c r="A69" i="51"/>
  <c r="E68" i="51"/>
  <c r="D68" i="51"/>
  <c r="C68" i="51"/>
  <c r="B68" i="51"/>
  <c r="A68" i="51"/>
  <c r="G67" i="51"/>
  <c r="E67" i="51"/>
  <c r="D67" i="51"/>
  <c r="C67" i="51"/>
  <c r="B67" i="51"/>
  <c r="A67" i="51"/>
  <c r="A66" i="51"/>
  <c r="E65" i="51"/>
  <c r="D65" i="51"/>
  <c r="C65" i="51"/>
  <c r="B65" i="51"/>
  <c r="A65" i="51"/>
  <c r="E64" i="51"/>
  <c r="D64" i="51"/>
  <c r="C64" i="51"/>
  <c r="B64" i="51"/>
  <c r="A64" i="51"/>
  <c r="E63" i="51"/>
  <c r="D63" i="51"/>
  <c r="C63" i="51"/>
  <c r="B63" i="51"/>
  <c r="A63" i="51"/>
  <c r="F62" i="51"/>
  <c r="H62" i="51" s="1"/>
  <c r="E62" i="51"/>
  <c r="D62" i="51"/>
  <c r="C62" i="51"/>
  <c r="B62" i="51"/>
  <c r="A62" i="51"/>
  <c r="D51" i="51"/>
  <c r="O20" i="51"/>
  <c r="C8" i="51"/>
  <c r="B4" i="51"/>
  <c r="B3" i="51"/>
  <c r="G123" i="50"/>
  <c r="H123" i="50" s="1"/>
  <c r="E123" i="50"/>
  <c r="D123" i="50"/>
  <c r="C123" i="50"/>
  <c r="G122" i="50"/>
  <c r="H122" i="50" s="1"/>
  <c r="E122" i="50"/>
  <c r="D122" i="50"/>
  <c r="C122" i="50"/>
  <c r="B122" i="50"/>
  <c r="A122" i="50"/>
  <c r="G121" i="50"/>
  <c r="H121" i="50" s="1"/>
  <c r="E121" i="50"/>
  <c r="D121" i="50"/>
  <c r="C121" i="50"/>
  <c r="B121" i="50"/>
  <c r="A121" i="50"/>
  <c r="E120" i="50"/>
  <c r="D120" i="50"/>
  <c r="C120" i="50"/>
  <c r="E119" i="50"/>
  <c r="D119" i="50"/>
  <c r="C119" i="50"/>
  <c r="E118" i="50"/>
  <c r="D118" i="50"/>
  <c r="C118" i="50"/>
  <c r="E117" i="50"/>
  <c r="D117" i="50"/>
  <c r="C117" i="50"/>
  <c r="B117" i="50"/>
  <c r="A117" i="50"/>
  <c r="E116" i="50"/>
  <c r="D116" i="50"/>
  <c r="C116" i="50"/>
  <c r="B116" i="50"/>
  <c r="A116" i="50"/>
  <c r="G115" i="50"/>
  <c r="H115" i="50" s="1"/>
  <c r="E115" i="50"/>
  <c r="D115" i="50"/>
  <c r="C115" i="50"/>
  <c r="B115" i="50"/>
  <c r="A115" i="50"/>
  <c r="E114" i="50"/>
  <c r="D114" i="50"/>
  <c r="C114" i="50"/>
  <c r="B114" i="50"/>
  <c r="A114" i="50"/>
  <c r="G113" i="50"/>
  <c r="H113" i="50" s="1"/>
  <c r="E113" i="50"/>
  <c r="D113" i="50"/>
  <c r="C113" i="50"/>
  <c r="B113" i="50"/>
  <c r="A113" i="50"/>
  <c r="E112" i="50"/>
  <c r="D112" i="50"/>
  <c r="C112" i="50"/>
  <c r="B112" i="50"/>
  <c r="A112" i="50"/>
  <c r="G111" i="50"/>
  <c r="H111" i="50" s="1"/>
  <c r="E111" i="50"/>
  <c r="D111" i="50"/>
  <c r="C111" i="50"/>
  <c r="B111" i="50"/>
  <c r="A111" i="50"/>
  <c r="E110" i="50"/>
  <c r="D110" i="50"/>
  <c r="C110" i="50"/>
  <c r="B110" i="50"/>
  <c r="A110" i="50"/>
  <c r="A109" i="50"/>
  <c r="E108" i="50"/>
  <c r="D108" i="50"/>
  <c r="C108" i="50"/>
  <c r="E107" i="50"/>
  <c r="D107" i="50"/>
  <c r="C107" i="50"/>
  <c r="B107" i="50"/>
  <c r="A107" i="50"/>
  <c r="G106" i="50"/>
  <c r="H106" i="50" s="1"/>
  <c r="E106" i="50"/>
  <c r="D106" i="50"/>
  <c r="C106" i="50"/>
  <c r="B106" i="50"/>
  <c r="A106" i="50"/>
  <c r="E105" i="50"/>
  <c r="D105" i="50"/>
  <c r="C105" i="50"/>
  <c r="B105" i="50"/>
  <c r="A105" i="50"/>
  <c r="E104" i="50"/>
  <c r="D104" i="50"/>
  <c r="C104" i="50"/>
  <c r="B104" i="50"/>
  <c r="A104" i="50"/>
  <c r="G103" i="50"/>
  <c r="H103" i="50" s="1"/>
  <c r="E103" i="50"/>
  <c r="D103" i="50"/>
  <c r="C103" i="50"/>
  <c r="B103" i="50"/>
  <c r="A103" i="50"/>
  <c r="E102" i="50"/>
  <c r="D102" i="50"/>
  <c r="C102" i="50"/>
  <c r="B102" i="50"/>
  <c r="A102" i="50"/>
  <c r="G101" i="50"/>
  <c r="H101" i="50" s="1"/>
  <c r="E101" i="50"/>
  <c r="D101" i="50"/>
  <c r="C101" i="50"/>
  <c r="B101" i="50"/>
  <c r="A101" i="50"/>
  <c r="E100" i="50"/>
  <c r="D100" i="50"/>
  <c r="C100" i="50"/>
  <c r="B100" i="50"/>
  <c r="A100" i="50"/>
  <c r="A99" i="50"/>
  <c r="E98" i="50"/>
  <c r="D98" i="50"/>
  <c r="C98" i="50"/>
  <c r="E97" i="50"/>
  <c r="D97" i="50"/>
  <c r="C97" i="50"/>
  <c r="B97" i="50"/>
  <c r="A97" i="50"/>
  <c r="G96" i="50"/>
  <c r="H96" i="50" s="1"/>
  <c r="E96" i="50"/>
  <c r="D96" i="50"/>
  <c r="C96" i="50"/>
  <c r="B96" i="50"/>
  <c r="A96" i="50"/>
  <c r="E95" i="50"/>
  <c r="D95" i="50"/>
  <c r="C95" i="50"/>
  <c r="B95" i="50"/>
  <c r="A95" i="50"/>
  <c r="E94" i="50"/>
  <c r="D94" i="50"/>
  <c r="C94" i="50"/>
  <c r="B94" i="50"/>
  <c r="A94" i="50"/>
  <c r="E93" i="50"/>
  <c r="D93" i="50"/>
  <c r="C93" i="50"/>
  <c r="B93" i="50"/>
  <c r="A93" i="50"/>
  <c r="E92" i="50"/>
  <c r="D92" i="50"/>
  <c r="C92" i="50"/>
  <c r="B92" i="50"/>
  <c r="A92" i="50"/>
  <c r="E91" i="50"/>
  <c r="D91" i="50"/>
  <c r="C91" i="50"/>
  <c r="B91" i="50"/>
  <c r="A91" i="50"/>
  <c r="G90" i="50"/>
  <c r="H90" i="50" s="1"/>
  <c r="E90" i="50"/>
  <c r="D90" i="50"/>
  <c r="C90" i="50"/>
  <c r="B90" i="50"/>
  <c r="A90" i="50"/>
  <c r="A89" i="50"/>
  <c r="E88" i="50"/>
  <c r="D88" i="50"/>
  <c r="C88" i="50"/>
  <c r="E87" i="50"/>
  <c r="D87" i="50"/>
  <c r="C87" i="50"/>
  <c r="B87" i="50"/>
  <c r="A87" i="50"/>
  <c r="E86" i="50"/>
  <c r="D86" i="50"/>
  <c r="C86" i="50"/>
  <c r="E85" i="50"/>
  <c r="D85" i="50"/>
  <c r="C85" i="50"/>
  <c r="G84" i="50"/>
  <c r="H84" i="50" s="1"/>
  <c r="E84" i="50"/>
  <c r="D84" i="50"/>
  <c r="C84" i="50"/>
  <c r="B84" i="50"/>
  <c r="A84" i="50"/>
  <c r="G83" i="50"/>
  <c r="H83" i="50" s="1"/>
  <c r="E83" i="50"/>
  <c r="D83" i="50"/>
  <c r="C83" i="50"/>
  <c r="A83" i="50"/>
  <c r="G82" i="50"/>
  <c r="H82" i="50" s="1"/>
  <c r="E82" i="50"/>
  <c r="D82" i="50"/>
  <c r="C82" i="50"/>
  <c r="B82" i="50"/>
  <c r="A82" i="50"/>
  <c r="G81" i="50"/>
  <c r="H81" i="50" s="1"/>
  <c r="E81" i="50"/>
  <c r="D81" i="50"/>
  <c r="C81" i="50"/>
  <c r="G80" i="50"/>
  <c r="H80" i="50"/>
  <c r="E80" i="50"/>
  <c r="D80" i="50"/>
  <c r="C80" i="50"/>
  <c r="A80" i="50"/>
  <c r="E79" i="50"/>
  <c r="D79" i="50"/>
  <c r="C79" i="50"/>
  <c r="E78" i="50"/>
  <c r="D78" i="50"/>
  <c r="C78" i="50"/>
  <c r="B78" i="50"/>
  <c r="A78" i="50"/>
  <c r="H77" i="50"/>
  <c r="A77" i="50"/>
  <c r="E76" i="50"/>
  <c r="D76" i="50"/>
  <c r="C76" i="50"/>
  <c r="B76" i="50"/>
  <c r="A76" i="50"/>
  <c r="E75" i="50"/>
  <c r="D75" i="50"/>
  <c r="C75" i="50"/>
  <c r="B75" i="50"/>
  <c r="A75" i="50"/>
  <c r="A74" i="50"/>
  <c r="E73" i="50"/>
  <c r="D73" i="50"/>
  <c r="C73" i="50"/>
  <c r="B73" i="50"/>
  <c r="A73" i="50"/>
  <c r="E72" i="50"/>
  <c r="D72" i="50"/>
  <c r="C72" i="50"/>
  <c r="B72" i="50"/>
  <c r="A72" i="50"/>
  <c r="E71" i="50"/>
  <c r="D71" i="50"/>
  <c r="C71" i="50"/>
  <c r="B71" i="50"/>
  <c r="A71" i="50"/>
  <c r="E70" i="50"/>
  <c r="D70" i="50"/>
  <c r="C70" i="50"/>
  <c r="B70" i="50"/>
  <c r="A70" i="50"/>
  <c r="G69" i="50"/>
  <c r="H69" i="50" s="1"/>
  <c r="E69" i="50"/>
  <c r="D69" i="50"/>
  <c r="C69" i="50"/>
  <c r="B69" i="50"/>
  <c r="A69" i="50"/>
  <c r="E68" i="50"/>
  <c r="D68" i="50"/>
  <c r="C68" i="50"/>
  <c r="B68" i="50"/>
  <c r="A68" i="50"/>
  <c r="G67" i="50"/>
  <c r="H67" i="50" s="1"/>
  <c r="E67" i="50"/>
  <c r="D67" i="50"/>
  <c r="C67" i="50"/>
  <c r="B67" i="50"/>
  <c r="A67" i="50"/>
  <c r="A66" i="50"/>
  <c r="F65" i="50"/>
  <c r="H65" i="50" s="1"/>
  <c r="E65" i="50"/>
  <c r="D65" i="50"/>
  <c r="C65" i="50"/>
  <c r="B65" i="50"/>
  <c r="A65" i="50"/>
  <c r="E64" i="50"/>
  <c r="D64" i="50"/>
  <c r="C64" i="50"/>
  <c r="B64" i="50"/>
  <c r="A64" i="50"/>
  <c r="E63" i="50"/>
  <c r="D63" i="50"/>
  <c r="C63" i="50"/>
  <c r="B63" i="50"/>
  <c r="A63" i="50"/>
  <c r="E62" i="50"/>
  <c r="D62" i="50"/>
  <c r="C62" i="50"/>
  <c r="B62" i="50"/>
  <c r="A62" i="50"/>
  <c r="D51" i="50"/>
  <c r="O20" i="50"/>
  <c r="C8" i="50"/>
  <c r="B4" i="50"/>
  <c r="B3" i="50"/>
  <c r="G123" i="49"/>
  <c r="E123" i="49"/>
  <c r="D123" i="49"/>
  <c r="C123" i="49"/>
  <c r="G122" i="49"/>
  <c r="E122" i="49"/>
  <c r="D122" i="49"/>
  <c r="C122" i="49"/>
  <c r="B122" i="49"/>
  <c r="A122" i="49"/>
  <c r="G121" i="49"/>
  <c r="E121" i="49"/>
  <c r="D121" i="49"/>
  <c r="C121" i="49"/>
  <c r="B121" i="49"/>
  <c r="A121" i="49"/>
  <c r="E120" i="49"/>
  <c r="D120" i="49"/>
  <c r="C120" i="49"/>
  <c r="E119" i="49"/>
  <c r="D119" i="49"/>
  <c r="C119" i="49"/>
  <c r="E118" i="49"/>
  <c r="D118" i="49"/>
  <c r="C118" i="49"/>
  <c r="E117" i="49"/>
  <c r="D117" i="49"/>
  <c r="C117" i="49"/>
  <c r="B117" i="49"/>
  <c r="A117" i="49"/>
  <c r="E116" i="49"/>
  <c r="D116" i="49"/>
  <c r="C116" i="49"/>
  <c r="B116" i="49"/>
  <c r="A116" i="49"/>
  <c r="G115" i="49"/>
  <c r="E115" i="49"/>
  <c r="D115" i="49"/>
  <c r="C115" i="49"/>
  <c r="B115" i="49"/>
  <c r="A115" i="49"/>
  <c r="E114" i="49"/>
  <c r="D114" i="49"/>
  <c r="C114" i="49"/>
  <c r="B114" i="49"/>
  <c r="A114" i="49"/>
  <c r="G113" i="49"/>
  <c r="H113" i="49" s="1"/>
  <c r="E113" i="49"/>
  <c r="D113" i="49"/>
  <c r="C113" i="49"/>
  <c r="B113" i="49"/>
  <c r="A113" i="49"/>
  <c r="E112" i="49"/>
  <c r="D112" i="49"/>
  <c r="C112" i="49"/>
  <c r="B112" i="49"/>
  <c r="A112" i="49"/>
  <c r="G111" i="49"/>
  <c r="E111" i="49"/>
  <c r="D111" i="49"/>
  <c r="C111" i="49"/>
  <c r="B111" i="49"/>
  <c r="A111" i="49"/>
  <c r="E110" i="49"/>
  <c r="D110" i="49"/>
  <c r="C110" i="49"/>
  <c r="B110" i="49"/>
  <c r="A110" i="49"/>
  <c r="A109" i="49"/>
  <c r="E108" i="49"/>
  <c r="D108" i="49"/>
  <c r="C108" i="49"/>
  <c r="E107" i="49"/>
  <c r="D107" i="49"/>
  <c r="C107" i="49"/>
  <c r="B107" i="49"/>
  <c r="A107" i="49"/>
  <c r="G106" i="49"/>
  <c r="E106" i="49"/>
  <c r="D106" i="49"/>
  <c r="C106" i="49"/>
  <c r="B106" i="49"/>
  <c r="A106" i="49"/>
  <c r="G105" i="49"/>
  <c r="E105" i="49"/>
  <c r="D105" i="49"/>
  <c r="C105" i="49"/>
  <c r="B105" i="49"/>
  <c r="A105" i="49"/>
  <c r="G104" i="49"/>
  <c r="E104" i="49"/>
  <c r="D104" i="49"/>
  <c r="C104" i="49"/>
  <c r="B104" i="49"/>
  <c r="A104" i="49"/>
  <c r="G103" i="49"/>
  <c r="E103" i="49"/>
  <c r="D103" i="49"/>
  <c r="C103" i="49"/>
  <c r="B103" i="49"/>
  <c r="A103" i="49"/>
  <c r="E102" i="49"/>
  <c r="D102" i="49"/>
  <c r="C102" i="49"/>
  <c r="B102" i="49"/>
  <c r="A102" i="49"/>
  <c r="G101" i="49"/>
  <c r="E101" i="49"/>
  <c r="D101" i="49"/>
  <c r="C101" i="49"/>
  <c r="B101" i="49"/>
  <c r="A101" i="49"/>
  <c r="E100" i="49"/>
  <c r="D100" i="49"/>
  <c r="C100" i="49"/>
  <c r="B100" i="49"/>
  <c r="A100" i="49"/>
  <c r="A99" i="49"/>
  <c r="E98" i="49"/>
  <c r="D98" i="49"/>
  <c r="C98" i="49"/>
  <c r="E97" i="49"/>
  <c r="D97" i="49"/>
  <c r="C97" i="49"/>
  <c r="B97" i="49"/>
  <c r="A97" i="49"/>
  <c r="G96" i="49"/>
  <c r="E96" i="49"/>
  <c r="D96" i="49"/>
  <c r="C96" i="49"/>
  <c r="B96" i="49"/>
  <c r="A96" i="49"/>
  <c r="G95" i="49"/>
  <c r="E95" i="49"/>
  <c r="D95" i="49"/>
  <c r="C95" i="49"/>
  <c r="B95" i="49"/>
  <c r="A95" i="49"/>
  <c r="G94" i="49"/>
  <c r="E94" i="49"/>
  <c r="D94" i="49"/>
  <c r="C94" i="49"/>
  <c r="B94" i="49"/>
  <c r="A94" i="49"/>
  <c r="E93" i="49"/>
  <c r="D93" i="49"/>
  <c r="C93" i="49"/>
  <c r="B93" i="49"/>
  <c r="A93" i="49"/>
  <c r="E92" i="49"/>
  <c r="D92" i="49"/>
  <c r="C92" i="49"/>
  <c r="B92" i="49"/>
  <c r="A92" i="49"/>
  <c r="E91" i="49"/>
  <c r="D91" i="49"/>
  <c r="C91" i="49"/>
  <c r="B91" i="49"/>
  <c r="A91" i="49"/>
  <c r="E90" i="49"/>
  <c r="D90" i="49"/>
  <c r="C90" i="49"/>
  <c r="B90" i="49"/>
  <c r="A90" i="49"/>
  <c r="A89" i="49"/>
  <c r="G88" i="49"/>
  <c r="E88" i="49"/>
  <c r="D88" i="49"/>
  <c r="C88" i="49"/>
  <c r="G87" i="49"/>
  <c r="E87" i="49"/>
  <c r="D87" i="49"/>
  <c r="C87" i="49"/>
  <c r="B87" i="49"/>
  <c r="A87" i="49"/>
  <c r="E86" i="49"/>
  <c r="D86" i="49"/>
  <c r="C86" i="49"/>
  <c r="E85" i="49"/>
  <c r="D85" i="49"/>
  <c r="C85" i="49"/>
  <c r="G84" i="49"/>
  <c r="H84" i="49" s="1"/>
  <c r="E84" i="49"/>
  <c r="D84" i="49"/>
  <c r="C84" i="49"/>
  <c r="B84" i="49"/>
  <c r="A84" i="49"/>
  <c r="G83" i="49"/>
  <c r="E83" i="49"/>
  <c r="D83" i="49"/>
  <c r="C83" i="49"/>
  <c r="A83" i="49"/>
  <c r="G82" i="49"/>
  <c r="E82" i="49"/>
  <c r="D82" i="49"/>
  <c r="C82" i="49"/>
  <c r="B82" i="49"/>
  <c r="A82" i="49"/>
  <c r="G81" i="49"/>
  <c r="E81" i="49"/>
  <c r="D81" i="49"/>
  <c r="C81" i="49"/>
  <c r="G80" i="49"/>
  <c r="E80" i="49"/>
  <c r="D80" i="49"/>
  <c r="C80" i="49"/>
  <c r="A80" i="49"/>
  <c r="G79" i="49"/>
  <c r="E79" i="49"/>
  <c r="D79" i="49"/>
  <c r="C79" i="49"/>
  <c r="G78" i="49"/>
  <c r="E78" i="49"/>
  <c r="D78" i="49"/>
  <c r="C78" i="49"/>
  <c r="B78" i="49"/>
  <c r="A78" i="49"/>
  <c r="H77" i="49"/>
  <c r="A77" i="49"/>
  <c r="F76" i="49"/>
  <c r="E76" i="49"/>
  <c r="D76" i="49"/>
  <c r="C76" i="49"/>
  <c r="B76" i="49"/>
  <c r="A76" i="49"/>
  <c r="F75" i="49"/>
  <c r="E75" i="49"/>
  <c r="D75" i="49"/>
  <c r="C75" i="49"/>
  <c r="B75" i="49"/>
  <c r="A75" i="49"/>
  <c r="A74" i="49"/>
  <c r="G73" i="49"/>
  <c r="E73" i="49"/>
  <c r="D73" i="49"/>
  <c r="C73" i="49"/>
  <c r="B73" i="49"/>
  <c r="A73" i="49"/>
  <c r="E72" i="49"/>
  <c r="D72" i="49"/>
  <c r="C72" i="49"/>
  <c r="B72" i="49"/>
  <c r="A72" i="49"/>
  <c r="E71" i="49"/>
  <c r="D71" i="49"/>
  <c r="C71" i="49"/>
  <c r="B71" i="49"/>
  <c r="A71" i="49"/>
  <c r="E70" i="49"/>
  <c r="D70" i="49"/>
  <c r="C70" i="49"/>
  <c r="B70" i="49"/>
  <c r="A70" i="49"/>
  <c r="G69" i="49"/>
  <c r="E69" i="49"/>
  <c r="D69" i="49"/>
  <c r="C69" i="49"/>
  <c r="B69" i="49"/>
  <c r="A69" i="49"/>
  <c r="E68" i="49"/>
  <c r="D68" i="49"/>
  <c r="C68" i="49"/>
  <c r="B68" i="49"/>
  <c r="A68" i="49"/>
  <c r="G67" i="49"/>
  <c r="E67" i="49"/>
  <c r="D67" i="49"/>
  <c r="C67" i="49"/>
  <c r="B67" i="49"/>
  <c r="A67" i="49"/>
  <c r="A66" i="49"/>
  <c r="E65" i="49"/>
  <c r="D65" i="49"/>
  <c r="C65" i="49"/>
  <c r="B65" i="49"/>
  <c r="A65" i="49"/>
  <c r="F64" i="49"/>
  <c r="E64" i="49"/>
  <c r="D64" i="49"/>
  <c r="C64" i="49"/>
  <c r="B64" i="49"/>
  <c r="A64" i="49"/>
  <c r="E63" i="49"/>
  <c r="D63" i="49"/>
  <c r="C63" i="49"/>
  <c r="B63" i="49"/>
  <c r="A63" i="49"/>
  <c r="F62" i="49"/>
  <c r="E62" i="49"/>
  <c r="D62" i="49"/>
  <c r="C62" i="49"/>
  <c r="B62" i="49"/>
  <c r="A62" i="49"/>
  <c r="D50" i="49"/>
  <c r="B50" i="49"/>
  <c r="D49" i="49"/>
  <c r="B49" i="49"/>
  <c r="D48" i="49"/>
  <c r="B48" i="49"/>
  <c r="D47" i="49"/>
  <c r="B47" i="49"/>
  <c r="D46" i="49"/>
  <c r="B46" i="49"/>
  <c r="D45" i="49"/>
  <c r="B45" i="49"/>
  <c r="O20" i="49"/>
  <c r="C8" i="49"/>
  <c r="B4" i="49"/>
  <c r="B3" i="49"/>
  <c r="G123" i="48"/>
  <c r="H123" i="48" s="1"/>
  <c r="E123" i="48"/>
  <c r="D123" i="48"/>
  <c r="C123" i="48"/>
  <c r="G122" i="48"/>
  <c r="H122" i="48"/>
  <c r="E122" i="48"/>
  <c r="D122" i="48"/>
  <c r="C122" i="48"/>
  <c r="B122" i="48"/>
  <c r="A122" i="48"/>
  <c r="G121" i="48"/>
  <c r="H121" i="48" s="1"/>
  <c r="E121" i="48"/>
  <c r="D121" i="48"/>
  <c r="C121" i="48"/>
  <c r="B121" i="48"/>
  <c r="A121" i="48"/>
  <c r="E120" i="48"/>
  <c r="D120" i="48"/>
  <c r="C120" i="48"/>
  <c r="E119" i="48"/>
  <c r="D119" i="48"/>
  <c r="C119" i="48"/>
  <c r="E118" i="48"/>
  <c r="D118" i="48"/>
  <c r="C118" i="48"/>
  <c r="E117" i="48"/>
  <c r="D117" i="48"/>
  <c r="C117" i="48"/>
  <c r="B117" i="48"/>
  <c r="A117" i="48"/>
  <c r="E116" i="48"/>
  <c r="D116" i="48"/>
  <c r="C116" i="48"/>
  <c r="B116" i="48"/>
  <c r="A116" i="48"/>
  <c r="G115" i="48"/>
  <c r="H115" i="48" s="1"/>
  <c r="E115" i="48"/>
  <c r="D115" i="48"/>
  <c r="C115" i="48"/>
  <c r="B115" i="48"/>
  <c r="A115" i="48"/>
  <c r="G114" i="48"/>
  <c r="H114" i="48" s="1"/>
  <c r="E114" i="48"/>
  <c r="D114" i="48"/>
  <c r="C114" i="48"/>
  <c r="B114" i="48"/>
  <c r="A114" i="48"/>
  <c r="G113" i="48"/>
  <c r="H113" i="48" s="1"/>
  <c r="E113" i="48"/>
  <c r="D113" i="48"/>
  <c r="C113" i="48"/>
  <c r="B113" i="48"/>
  <c r="A113" i="48"/>
  <c r="E112" i="48"/>
  <c r="D112" i="48"/>
  <c r="C112" i="48"/>
  <c r="B112" i="48"/>
  <c r="A112" i="48"/>
  <c r="G111" i="48"/>
  <c r="H111" i="48" s="1"/>
  <c r="E111" i="48"/>
  <c r="D111" i="48"/>
  <c r="C111" i="48"/>
  <c r="B111" i="48"/>
  <c r="A111" i="48"/>
  <c r="E110" i="48"/>
  <c r="D110" i="48"/>
  <c r="C110" i="48"/>
  <c r="B110" i="48"/>
  <c r="A110" i="48"/>
  <c r="A109" i="48"/>
  <c r="E108" i="48"/>
  <c r="D108" i="48"/>
  <c r="C108" i="48"/>
  <c r="G107" i="48"/>
  <c r="H107" i="48" s="1"/>
  <c r="E107" i="48"/>
  <c r="D107" i="48"/>
  <c r="C107" i="48"/>
  <c r="B107" i="48"/>
  <c r="A107" i="48"/>
  <c r="E106" i="48"/>
  <c r="D106" i="48"/>
  <c r="C106" i="48"/>
  <c r="B106" i="48"/>
  <c r="A106" i="48"/>
  <c r="E105" i="48"/>
  <c r="D105" i="48"/>
  <c r="C105" i="48"/>
  <c r="B105" i="48"/>
  <c r="A105" i="48"/>
  <c r="G104" i="48"/>
  <c r="H104" i="48" s="1"/>
  <c r="E104" i="48"/>
  <c r="D104" i="48"/>
  <c r="C104" i="48"/>
  <c r="B104" i="48"/>
  <c r="A104" i="48"/>
  <c r="G103" i="48"/>
  <c r="H103" i="48" s="1"/>
  <c r="E103" i="48"/>
  <c r="D103" i="48"/>
  <c r="C103" i="48"/>
  <c r="B103" i="48"/>
  <c r="A103" i="48"/>
  <c r="E102" i="48"/>
  <c r="D102" i="48"/>
  <c r="C102" i="48"/>
  <c r="B102" i="48"/>
  <c r="A102" i="48"/>
  <c r="G101" i="48"/>
  <c r="H101" i="48" s="1"/>
  <c r="E101" i="48"/>
  <c r="D101" i="48"/>
  <c r="C101" i="48"/>
  <c r="B101" i="48"/>
  <c r="A101" i="48"/>
  <c r="E100" i="48"/>
  <c r="D100" i="48"/>
  <c r="C100" i="48"/>
  <c r="B100" i="48"/>
  <c r="A100" i="48"/>
  <c r="A99" i="48"/>
  <c r="E98" i="48"/>
  <c r="D98" i="48"/>
  <c r="C98" i="48"/>
  <c r="E97" i="48"/>
  <c r="D97" i="48"/>
  <c r="C97" i="48"/>
  <c r="B97" i="48"/>
  <c r="A97" i="48"/>
  <c r="G96" i="48"/>
  <c r="H96" i="48"/>
  <c r="E96" i="48"/>
  <c r="D96" i="48"/>
  <c r="C96" i="48"/>
  <c r="B96" i="48"/>
  <c r="A96" i="48"/>
  <c r="E95" i="48"/>
  <c r="D95" i="48"/>
  <c r="C95" i="48"/>
  <c r="B95" i="48"/>
  <c r="A95" i="48"/>
  <c r="G94" i="48"/>
  <c r="H94" i="48" s="1"/>
  <c r="E94" i="48"/>
  <c r="D94" i="48"/>
  <c r="C94" i="48"/>
  <c r="B94" i="48"/>
  <c r="A94" i="48"/>
  <c r="E93" i="48"/>
  <c r="D93" i="48"/>
  <c r="C93" i="48"/>
  <c r="B93" i="48"/>
  <c r="A93" i="48"/>
  <c r="G92" i="48"/>
  <c r="H92" i="48" s="1"/>
  <c r="E92" i="48"/>
  <c r="D92" i="48"/>
  <c r="C92" i="48"/>
  <c r="B92" i="48"/>
  <c r="A92" i="48"/>
  <c r="E91" i="48"/>
  <c r="D91" i="48"/>
  <c r="C91" i="48"/>
  <c r="B91" i="48"/>
  <c r="A91" i="48"/>
  <c r="E90" i="48"/>
  <c r="D90" i="48"/>
  <c r="C90" i="48"/>
  <c r="B90" i="48"/>
  <c r="A90" i="48"/>
  <c r="A89" i="48"/>
  <c r="E88" i="48"/>
  <c r="D88" i="48"/>
  <c r="C88" i="48"/>
  <c r="G87" i="48"/>
  <c r="H87" i="48" s="1"/>
  <c r="E87" i="48"/>
  <c r="D87" i="48"/>
  <c r="C87" i="48"/>
  <c r="B87" i="48"/>
  <c r="A87" i="48"/>
  <c r="E86" i="48"/>
  <c r="D86" i="48"/>
  <c r="C86" i="48"/>
  <c r="E85" i="48"/>
  <c r="D85" i="48"/>
  <c r="C85" i="48"/>
  <c r="G84" i="48"/>
  <c r="H84" i="48"/>
  <c r="E84" i="48"/>
  <c r="D84" i="48"/>
  <c r="C84" i="48"/>
  <c r="B84" i="48"/>
  <c r="A84" i="48"/>
  <c r="E83" i="48"/>
  <c r="D83" i="48"/>
  <c r="C83" i="48"/>
  <c r="A83" i="48"/>
  <c r="G82" i="48"/>
  <c r="H82" i="48" s="1"/>
  <c r="E82" i="48"/>
  <c r="D82" i="48"/>
  <c r="C82" i="48"/>
  <c r="B82" i="48"/>
  <c r="A82" i="48"/>
  <c r="G81" i="48"/>
  <c r="H81" i="48" s="1"/>
  <c r="E81" i="48"/>
  <c r="D81" i="48"/>
  <c r="C81" i="48"/>
  <c r="G80" i="48"/>
  <c r="H80" i="48" s="1"/>
  <c r="E80" i="48"/>
  <c r="D80" i="48"/>
  <c r="C80" i="48"/>
  <c r="A80" i="48"/>
  <c r="E79" i="48"/>
  <c r="D79" i="48"/>
  <c r="C79" i="48"/>
  <c r="E78" i="48"/>
  <c r="D78" i="48"/>
  <c r="C78" i="48"/>
  <c r="B78" i="48"/>
  <c r="A78" i="48"/>
  <c r="H77" i="48"/>
  <c r="A77" i="48"/>
  <c r="F76" i="48"/>
  <c r="H76" i="48" s="1"/>
  <c r="E76" i="48"/>
  <c r="D76" i="48"/>
  <c r="C76" i="48"/>
  <c r="B76" i="48"/>
  <c r="A76" i="48"/>
  <c r="F75" i="48"/>
  <c r="H75" i="48" s="1"/>
  <c r="E75" i="48"/>
  <c r="D75" i="48"/>
  <c r="C75" i="48"/>
  <c r="B75" i="48"/>
  <c r="A75" i="48"/>
  <c r="A74" i="48"/>
  <c r="G73" i="48"/>
  <c r="E73" i="48"/>
  <c r="D73" i="48"/>
  <c r="C73" i="48"/>
  <c r="B73" i="48"/>
  <c r="A73" i="48"/>
  <c r="E72" i="48"/>
  <c r="D72" i="48"/>
  <c r="C72" i="48"/>
  <c r="B72" i="48"/>
  <c r="A72" i="48"/>
  <c r="E71" i="48"/>
  <c r="D71" i="48"/>
  <c r="C71" i="48"/>
  <c r="B71" i="48"/>
  <c r="A71" i="48"/>
  <c r="G70" i="48"/>
  <c r="E70" i="48"/>
  <c r="D70" i="48"/>
  <c r="C70" i="48"/>
  <c r="B70" i="48"/>
  <c r="A70" i="48"/>
  <c r="G69" i="48"/>
  <c r="E69" i="48"/>
  <c r="D69" i="48"/>
  <c r="C69" i="48"/>
  <c r="B69" i="48"/>
  <c r="A69" i="48"/>
  <c r="G68" i="48"/>
  <c r="E68" i="48"/>
  <c r="D68" i="48"/>
  <c r="C68" i="48"/>
  <c r="B68" i="48"/>
  <c r="A68" i="48"/>
  <c r="G67" i="48"/>
  <c r="E67" i="48"/>
  <c r="D67" i="48"/>
  <c r="C67" i="48"/>
  <c r="B67" i="48"/>
  <c r="A67" i="48"/>
  <c r="A66" i="48"/>
  <c r="E65" i="48"/>
  <c r="D65" i="48"/>
  <c r="C65" i="48"/>
  <c r="B65" i="48"/>
  <c r="A65" i="48"/>
  <c r="F64" i="48"/>
  <c r="H64" i="48" s="1"/>
  <c r="E64" i="48"/>
  <c r="D64" i="48"/>
  <c r="C64" i="48"/>
  <c r="B64" i="48"/>
  <c r="A64" i="48"/>
  <c r="E63" i="48"/>
  <c r="D63" i="48"/>
  <c r="C63" i="48"/>
  <c r="B63" i="48"/>
  <c r="A63" i="48"/>
  <c r="E62" i="48"/>
  <c r="D62" i="48"/>
  <c r="C62" i="48"/>
  <c r="B62" i="48"/>
  <c r="A62" i="48"/>
  <c r="D51" i="48"/>
  <c r="O20" i="48"/>
  <c r="C8" i="48"/>
  <c r="B4" i="48"/>
  <c r="B3" i="48"/>
  <c r="G123" i="47"/>
  <c r="H123" i="47" s="1"/>
  <c r="E123" i="47"/>
  <c r="D123" i="47"/>
  <c r="C123" i="47"/>
  <c r="G122" i="47"/>
  <c r="H122" i="47" s="1"/>
  <c r="E122" i="47"/>
  <c r="D122" i="47"/>
  <c r="C122" i="47"/>
  <c r="B122" i="47"/>
  <c r="A122" i="47"/>
  <c r="G121" i="47"/>
  <c r="H121" i="47" s="1"/>
  <c r="E121" i="47"/>
  <c r="D121" i="47"/>
  <c r="C121" i="47"/>
  <c r="B121" i="47"/>
  <c r="A121" i="47"/>
  <c r="E120" i="47"/>
  <c r="D120" i="47"/>
  <c r="C120" i="47"/>
  <c r="E119" i="47"/>
  <c r="D119" i="47"/>
  <c r="C119" i="47"/>
  <c r="E118" i="47"/>
  <c r="D118" i="47"/>
  <c r="C118" i="47"/>
  <c r="E117" i="47"/>
  <c r="D117" i="47"/>
  <c r="C117" i="47"/>
  <c r="B117" i="47"/>
  <c r="A117" i="47"/>
  <c r="E116" i="47"/>
  <c r="D116" i="47"/>
  <c r="C116" i="47"/>
  <c r="B116" i="47"/>
  <c r="A116" i="47"/>
  <c r="G115" i="47"/>
  <c r="H115" i="47"/>
  <c r="E115" i="47"/>
  <c r="D115" i="47"/>
  <c r="C115" i="47"/>
  <c r="B115" i="47"/>
  <c r="A115" i="47"/>
  <c r="E114" i="47"/>
  <c r="D114" i="47"/>
  <c r="C114" i="47"/>
  <c r="B114" i="47"/>
  <c r="A114" i="47"/>
  <c r="G113" i="47"/>
  <c r="H113" i="47" s="1"/>
  <c r="E113" i="47"/>
  <c r="D113" i="47"/>
  <c r="C113" i="47"/>
  <c r="B113" i="47"/>
  <c r="A113" i="47"/>
  <c r="E112" i="47"/>
  <c r="D112" i="47"/>
  <c r="C112" i="47"/>
  <c r="B112" i="47"/>
  <c r="A112" i="47"/>
  <c r="G111" i="47"/>
  <c r="H111" i="47"/>
  <c r="E111" i="47"/>
  <c r="D111" i="47"/>
  <c r="C111" i="47"/>
  <c r="B111" i="47"/>
  <c r="A111" i="47"/>
  <c r="G110" i="47"/>
  <c r="H110" i="47" s="1"/>
  <c r="E110" i="47"/>
  <c r="D110" i="47"/>
  <c r="C110" i="47"/>
  <c r="B110" i="47"/>
  <c r="A110" i="47"/>
  <c r="A109" i="47"/>
  <c r="E108" i="47"/>
  <c r="D108" i="47"/>
  <c r="C108" i="47"/>
  <c r="E107" i="47"/>
  <c r="D107" i="47"/>
  <c r="C107" i="47"/>
  <c r="B107" i="47"/>
  <c r="A107" i="47"/>
  <c r="G106" i="47"/>
  <c r="H106" i="47" s="1"/>
  <c r="E106" i="47"/>
  <c r="D106" i="47"/>
  <c r="C106" i="47"/>
  <c r="B106" i="47"/>
  <c r="A106" i="47"/>
  <c r="G105" i="47"/>
  <c r="H105" i="47" s="1"/>
  <c r="E105" i="47"/>
  <c r="D105" i="47"/>
  <c r="C105" i="47"/>
  <c r="B105" i="47"/>
  <c r="A105" i="47"/>
  <c r="G104" i="47"/>
  <c r="H104" i="47" s="1"/>
  <c r="E104" i="47"/>
  <c r="D104" i="47"/>
  <c r="C104" i="47"/>
  <c r="B104" i="47"/>
  <c r="A104" i="47"/>
  <c r="G103" i="47"/>
  <c r="H103" i="47" s="1"/>
  <c r="E103" i="47"/>
  <c r="D103" i="47"/>
  <c r="C103" i="47"/>
  <c r="B103" i="47"/>
  <c r="A103" i="47"/>
  <c r="G102" i="47"/>
  <c r="H102" i="47" s="1"/>
  <c r="E102" i="47"/>
  <c r="D102" i="47"/>
  <c r="C102" i="47"/>
  <c r="B102" i="47"/>
  <c r="A102" i="47"/>
  <c r="G101" i="47"/>
  <c r="H101" i="47" s="1"/>
  <c r="E101" i="47"/>
  <c r="D101" i="47"/>
  <c r="C101" i="47"/>
  <c r="B101" i="47"/>
  <c r="A101" i="47"/>
  <c r="E100" i="47"/>
  <c r="D100" i="47"/>
  <c r="C100" i="47"/>
  <c r="B100" i="47"/>
  <c r="A100" i="47"/>
  <c r="A99" i="47"/>
  <c r="G98" i="47"/>
  <c r="H98" i="47" s="1"/>
  <c r="E98" i="47"/>
  <c r="D98" i="47"/>
  <c r="C98" i="47"/>
  <c r="G97" i="47"/>
  <c r="H97" i="47" s="1"/>
  <c r="E97" i="47"/>
  <c r="D97" i="47"/>
  <c r="C97" i="47"/>
  <c r="B97" i="47"/>
  <c r="A97" i="47"/>
  <c r="G96" i="47"/>
  <c r="H96" i="47" s="1"/>
  <c r="E96" i="47"/>
  <c r="D96" i="47"/>
  <c r="C96" i="47"/>
  <c r="B96" i="47"/>
  <c r="A96" i="47"/>
  <c r="G95" i="47"/>
  <c r="H95" i="47"/>
  <c r="E95" i="47"/>
  <c r="D95" i="47"/>
  <c r="C95" i="47"/>
  <c r="B95" i="47"/>
  <c r="A95" i="47"/>
  <c r="G94" i="47"/>
  <c r="H94" i="47" s="1"/>
  <c r="E94" i="47"/>
  <c r="D94" i="47"/>
  <c r="C94" i="47"/>
  <c r="B94" i="47"/>
  <c r="A94" i="47"/>
  <c r="E93" i="47"/>
  <c r="D93" i="47"/>
  <c r="C93" i="47"/>
  <c r="B93" i="47"/>
  <c r="A93" i="47"/>
  <c r="G92" i="47"/>
  <c r="H92" i="47" s="1"/>
  <c r="E92" i="47"/>
  <c r="D92" i="47"/>
  <c r="C92" i="47"/>
  <c r="B92" i="47"/>
  <c r="A92" i="47"/>
  <c r="G91" i="47"/>
  <c r="H91" i="47" s="1"/>
  <c r="E91" i="47"/>
  <c r="D91" i="47"/>
  <c r="C91" i="47"/>
  <c r="B91" i="47"/>
  <c r="A91" i="47"/>
  <c r="G90" i="47"/>
  <c r="H90" i="47" s="1"/>
  <c r="E90" i="47"/>
  <c r="D90" i="47"/>
  <c r="C90" i="47"/>
  <c r="B90" i="47"/>
  <c r="A90" i="47"/>
  <c r="A89" i="47"/>
  <c r="G88" i="47"/>
  <c r="H88" i="47" s="1"/>
  <c r="E88" i="47"/>
  <c r="D88" i="47"/>
  <c r="C88" i="47"/>
  <c r="G87" i="47"/>
  <c r="H87" i="47" s="1"/>
  <c r="E87" i="47"/>
  <c r="D87" i="47"/>
  <c r="C87" i="47"/>
  <c r="B87" i="47"/>
  <c r="A87" i="47"/>
  <c r="E86" i="47"/>
  <c r="D86" i="47"/>
  <c r="C86" i="47"/>
  <c r="E85" i="47"/>
  <c r="D85" i="47"/>
  <c r="C85" i="47"/>
  <c r="G84" i="47"/>
  <c r="H84" i="47" s="1"/>
  <c r="E84" i="47"/>
  <c r="D84" i="47"/>
  <c r="C84" i="47"/>
  <c r="B84" i="47"/>
  <c r="A84" i="47"/>
  <c r="G83" i="47"/>
  <c r="H83" i="47" s="1"/>
  <c r="E83" i="47"/>
  <c r="D83" i="47"/>
  <c r="C83" i="47"/>
  <c r="A83" i="47"/>
  <c r="G82" i="47"/>
  <c r="H82" i="47"/>
  <c r="E82" i="47"/>
  <c r="D82" i="47"/>
  <c r="C82" i="47"/>
  <c r="B82" i="47"/>
  <c r="A82" i="47"/>
  <c r="G81" i="47"/>
  <c r="H81" i="47" s="1"/>
  <c r="E81" i="47"/>
  <c r="D81" i="47"/>
  <c r="C81" i="47"/>
  <c r="G80" i="47"/>
  <c r="H80" i="47" s="1"/>
  <c r="E80" i="47"/>
  <c r="D80" i="47"/>
  <c r="C80" i="47"/>
  <c r="A80" i="47"/>
  <c r="G79" i="47"/>
  <c r="H79" i="47"/>
  <c r="E79" i="47"/>
  <c r="D79" i="47"/>
  <c r="C79" i="47"/>
  <c r="G78" i="47"/>
  <c r="H78" i="47" s="1"/>
  <c r="E78" i="47"/>
  <c r="D78" i="47"/>
  <c r="C78" i="47"/>
  <c r="B78" i="47"/>
  <c r="A78" i="47"/>
  <c r="H77" i="47"/>
  <c r="A77" i="47"/>
  <c r="F76" i="47"/>
  <c r="H76" i="47" s="1"/>
  <c r="E76" i="47"/>
  <c r="D76" i="47"/>
  <c r="C76" i="47"/>
  <c r="B76" i="47"/>
  <c r="A76" i="47"/>
  <c r="F75" i="47"/>
  <c r="H75" i="47" s="1"/>
  <c r="E75" i="47"/>
  <c r="D75" i="47"/>
  <c r="C75" i="47"/>
  <c r="B75" i="47"/>
  <c r="A75" i="47"/>
  <c r="A74" i="47"/>
  <c r="G73" i="47"/>
  <c r="H73" i="47" s="1"/>
  <c r="E73" i="47"/>
  <c r="D73" i="47"/>
  <c r="C73" i="47"/>
  <c r="B73" i="47"/>
  <c r="A73" i="47"/>
  <c r="G72" i="47"/>
  <c r="H72" i="47" s="1"/>
  <c r="E72" i="47"/>
  <c r="D72" i="47"/>
  <c r="C72" i="47"/>
  <c r="B72" i="47"/>
  <c r="A72" i="47"/>
  <c r="G71" i="47"/>
  <c r="H71" i="47" s="1"/>
  <c r="E71" i="47"/>
  <c r="D71" i="47"/>
  <c r="C71" i="47"/>
  <c r="B71" i="47"/>
  <c r="A71" i="47"/>
  <c r="G70" i="47"/>
  <c r="H70" i="47"/>
  <c r="E70" i="47"/>
  <c r="D70" i="47"/>
  <c r="C70" i="47"/>
  <c r="B70" i="47"/>
  <c r="A70" i="47"/>
  <c r="G69" i="47"/>
  <c r="H69" i="47" s="1"/>
  <c r="E69" i="47"/>
  <c r="D69" i="47"/>
  <c r="C69" i="47"/>
  <c r="B69" i="47"/>
  <c r="A69" i="47"/>
  <c r="G68" i="47"/>
  <c r="H68" i="47" s="1"/>
  <c r="E68" i="47"/>
  <c r="D68" i="47"/>
  <c r="C68" i="47"/>
  <c r="B68" i="47"/>
  <c r="A68" i="47"/>
  <c r="G67" i="47"/>
  <c r="H67" i="47" s="1"/>
  <c r="E67" i="47"/>
  <c r="D67" i="47"/>
  <c r="C67" i="47"/>
  <c r="B67" i="47"/>
  <c r="A67" i="47"/>
  <c r="A66" i="47"/>
  <c r="E65" i="47"/>
  <c r="D65" i="47"/>
  <c r="C65" i="47"/>
  <c r="B65" i="47"/>
  <c r="A65" i="47"/>
  <c r="F64" i="47"/>
  <c r="H64" i="47" s="1"/>
  <c r="E64" i="47"/>
  <c r="D64" i="47"/>
  <c r="C64" i="47"/>
  <c r="B64" i="47"/>
  <c r="A64" i="47"/>
  <c r="E63" i="47"/>
  <c r="D63" i="47"/>
  <c r="C63" i="47"/>
  <c r="B63" i="47"/>
  <c r="A63" i="47"/>
  <c r="F62" i="47"/>
  <c r="H62" i="47" s="1"/>
  <c r="E62" i="47"/>
  <c r="D62" i="47"/>
  <c r="C62" i="47"/>
  <c r="B62" i="47"/>
  <c r="A62" i="47"/>
  <c r="D51" i="47"/>
  <c r="O20" i="47"/>
  <c r="C8" i="47"/>
  <c r="B4" i="47"/>
  <c r="B3" i="47"/>
  <c r="G123" i="46"/>
  <c r="E123" i="46"/>
  <c r="D123" i="46"/>
  <c r="C123" i="46"/>
  <c r="G122" i="46"/>
  <c r="E122" i="46"/>
  <c r="D122" i="46"/>
  <c r="C122" i="46"/>
  <c r="B122" i="46"/>
  <c r="A122" i="46"/>
  <c r="G121" i="46"/>
  <c r="E121" i="46"/>
  <c r="D121" i="46"/>
  <c r="C121" i="46"/>
  <c r="B121" i="46"/>
  <c r="A121" i="46"/>
  <c r="E120" i="46"/>
  <c r="D120" i="46"/>
  <c r="C120" i="46"/>
  <c r="E119" i="46"/>
  <c r="D119" i="46"/>
  <c r="C119" i="46"/>
  <c r="E118" i="46"/>
  <c r="D118" i="46"/>
  <c r="C118" i="46"/>
  <c r="G117" i="46"/>
  <c r="E117" i="46"/>
  <c r="D117" i="46"/>
  <c r="C117" i="46"/>
  <c r="B117" i="46"/>
  <c r="A117" i="46"/>
  <c r="E116" i="46"/>
  <c r="D116" i="46"/>
  <c r="C116" i="46"/>
  <c r="B116" i="46"/>
  <c r="A116" i="46"/>
  <c r="G115" i="46"/>
  <c r="H115" i="46" s="1"/>
  <c r="E115" i="46"/>
  <c r="D115" i="46"/>
  <c r="C115" i="46"/>
  <c r="B115" i="46"/>
  <c r="A115" i="46"/>
  <c r="E114" i="46"/>
  <c r="D114" i="46"/>
  <c r="C114" i="46"/>
  <c r="B114" i="46"/>
  <c r="A114" i="46"/>
  <c r="G113" i="46"/>
  <c r="H113" i="46" s="1"/>
  <c r="E113" i="46"/>
  <c r="D113" i="46"/>
  <c r="C113" i="46"/>
  <c r="B113" i="46"/>
  <c r="A113" i="46"/>
  <c r="E112" i="46"/>
  <c r="D112" i="46"/>
  <c r="C112" i="46"/>
  <c r="B112" i="46"/>
  <c r="A112" i="46"/>
  <c r="G111" i="46"/>
  <c r="E111" i="46"/>
  <c r="D111" i="46"/>
  <c r="C111" i="46"/>
  <c r="B111" i="46"/>
  <c r="A111" i="46"/>
  <c r="E110" i="46"/>
  <c r="D110" i="46"/>
  <c r="C110" i="46"/>
  <c r="B110" i="46"/>
  <c r="A110" i="46"/>
  <c r="A109" i="46"/>
  <c r="E108" i="46"/>
  <c r="D108" i="46"/>
  <c r="C108" i="46"/>
  <c r="E107" i="46"/>
  <c r="D107" i="46"/>
  <c r="C107" i="46"/>
  <c r="B107" i="46"/>
  <c r="A107" i="46"/>
  <c r="G106" i="46"/>
  <c r="E106" i="46"/>
  <c r="D106" i="46"/>
  <c r="C106" i="46"/>
  <c r="B106" i="46"/>
  <c r="A106" i="46"/>
  <c r="E105" i="46"/>
  <c r="D105" i="46"/>
  <c r="C105" i="46"/>
  <c r="B105" i="46"/>
  <c r="A105" i="46"/>
  <c r="G104" i="46"/>
  <c r="H104" i="46" s="1"/>
  <c r="E104" i="46"/>
  <c r="D104" i="46"/>
  <c r="C104" i="46"/>
  <c r="B104" i="46"/>
  <c r="A104" i="46"/>
  <c r="G103" i="46"/>
  <c r="E103" i="46"/>
  <c r="D103" i="46"/>
  <c r="C103" i="46"/>
  <c r="B103" i="46"/>
  <c r="A103" i="46"/>
  <c r="G102" i="46"/>
  <c r="E102" i="46"/>
  <c r="D102" i="46"/>
  <c r="C102" i="46"/>
  <c r="B102" i="46"/>
  <c r="A102" i="46"/>
  <c r="G101" i="46"/>
  <c r="E101" i="46"/>
  <c r="D101" i="46"/>
  <c r="C101" i="46"/>
  <c r="B101" i="46"/>
  <c r="A101" i="46"/>
  <c r="G100" i="46"/>
  <c r="E100" i="46"/>
  <c r="D100" i="46"/>
  <c r="C100" i="46"/>
  <c r="B100" i="46"/>
  <c r="A100" i="46"/>
  <c r="A99" i="46"/>
  <c r="E98" i="46"/>
  <c r="D98" i="46"/>
  <c r="C98" i="46"/>
  <c r="E97" i="46"/>
  <c r="D97" i="46"/>
  <c r="C97" i="46"/>
  <c r="B97" i="46"/>
  <c r="A97" i="46"/>
  <c r="G96" i="46"/>
  <c r="E96" i="46"/>
  <c r="D96" i="46"/>
  <c r="C96" i="46"/>
  <c r="B96" i="46"/>
  <c r="A96" i="46"/>
  <c r="G95" i="46"/>
  <c r="E95" i="46"/>
  <c r="D95" i="46"/>
  <c r="C95" i="46"/>
  <c r="B95" i="46"/>
  <c r="A95" i="46"/>
  <c r="G94" i="46"/>
  <c r="E94" i="46"/>
  <c r="D94" i="46"/>
  <c r="C94" i="46"/>
  <c r="B94" i="46"/>
  <c r="A94" i="46"/>
  <c r="E93" i="46"/>
  <c r="D93" i="46"/>
  <c r="C93" i="46"/>
  <c r="B93" i="46"/>
  <c r="A93" i="46"/>
  <c r="G92" i="46"/>
  <c r="E92" i="46"/>
  <c r="D92" i="46"/>
  <c r="C92" i="46"/>
  <c r="B92" i="46"/>
  <c r="A92" i="46"/>
  <c r="G91" i="46"/>
  <c r="E91" i="46"/>
  <c r="D91" i="46"/>
  <c r="C91" i="46"/>
  <c r="B91" i="46"/>
  <c r="A91" i="46"/>
  <c r="G90" i="46"/>
  <c r="E90" i="46"/>
  <c r="D90" i="46"/>
  <c r="C90" i="46"/>
  <c r="B90" i="46"/>
  <c r="A90" i="46"/>
  <c r="A89" i="46"/>
  <c r="G88" i="46"/>
  <c r="E88" i="46"/>
  <c r="D88" i="46"/>
  <c r="C88" i="46"/>
  <c r="G87" i="46"/>
  <c r="E87" i="46"/>
  <c r="D87" i="46"/>
  <c r="C87" i="46"/>
  <c r="B87" i="46"/>
  <c r="A87" i="46"/>
  <c r="E86" i="46"/>
  <c r="D86" i="46"/>
  <c r="C86" i="46"/>
  <c r="E85" i="46"/>
  <c r="D85" i="46"/>
  <c r="C85" i="46"/>
  <c r="G84" i="46"/>
  <c r="E84" i="46"/>
  <c r="D84" i="46"/>
  <c r="C84" i="46"/>
  <c r="B84" i="46"/>
  <c r="A84" i="46"/>
  <c r="G83" i="46"/>
  <c r="E83" i="46"/>
  <c r="D83" i="46"/>
  <c r="C83" i="46"/>
  <c r="A83" i="46"/>
  <c r="G82" i="46"/>
  <c r="E82" i="46"/>
  <c r="D82" i="46"/>
  <c r="C82" i="46"/>
  <c r="B82" i="46"/>
  <c r="A82" i="46"/>
  <c r="G81" i="46"/>
  <c r="E81" i="46"/>
  <c r="D81" i="46"/>
  <c r="C81" i="46"/>
  <c r="G80" i="46"/>
  <c r="E80" i="46"/>
  <c r="D80" i="46"/>
  <c r="C80" i="46"/>
  <c r="A80" i="46"/>
  <c r="G79" i="46"/>
  <c r="E79" i="46"/>
  <c r="D79" i="46"/>
  <c r="C79" i="46"/>
  <c r="G78" i="46"/>
  <c r="E78" i="46"/>
  <c r="D78" i="46"/>
  <c r="C78" i="46"/>
  <c r="B78" i="46"/>
  <c r="A78" i="46"/>
  <c r="H77" i="46"/>
  <c r="A77" i="46"/>
  <c r="F76" i="46"/>
  <c r="H76" i="46" s="1"/>
  <c r="E76" i="46"/>
  <c r="D76" i="46"/>
  <c r="C76" i="46"/>
  <c r="B76" i="46"/>
  <c r="A76" i="46"/>
  <c r="F75" i="46"/>
  <c r="E75" i="46"/>
  <c r="D75" i="46"/>
  <c r="C75" i="46"/>
  <c r="B75" i="46"/>
  <c r="A75" i="46"/>
  <c r="A74" i="46"/>
  <c r="G73" i="46"/>
  <c r="E73" i="46"/>
  <c r="D73" i="46"/>
  <c r="C73" i="46"/>
  <c r="B73" i="46"/>
  <c r="A73" i="46"/>
  <c r="G72" i="46"/>
  <c r="E72" i="46"/>
  <c r="D72" i="46"/>
  <c r="C72" i="46"/>
  <c r="B72" i="46"/>
  <c r="A72" i="46"/>
  <c r="G71" i="46"/>
  <c r="E71" i="46"/>
  <c r="D71" i="46"/>
  <c r="C71" i="46"/>
  <c r="B71" i="46"/>
  <c r="A71" i="46"/>
  <c r="G70" i="46"/>
  <c r="E70" i="46"/>
  <c r="D70" i="46"/>
  <c r="C70" i="46"/>
  <c r="B70" i="46"/>
  <c r="A70" i="46"/>
  <c r="G69" i="46"/>
  <c r="E69" i="46"/>
  <c r="D69" i="46"/>
  <c r="C69" i="46"/>
  <c r="B69" i="46"/>
  <c r="A69" i="46"/>
  <c r="G68" i="46"/>
  <c r="E68" i="46"/>
  <c r="D68" i="46"/>
  <c r="C68" i="46"/>
  <c r="B68" i="46"/>
  <c r="A68" i="46"/>
  <c r="G67" i="46"/>
  <c r="E67" i="46"/>
  <c r="D67" i="46"/>
  <c r="C67" i="46"/>
  <c r="B67" i="46"/>
  <c r="A67" i="46"/>
  <c r="A66" i="46"/>
  <c r="E65" i="46"/>
  <c r="D65" i="46"/>
  <c r="C65" i="46"/>
  <c r="B65" i="46"/>
  <c r="A65" i="46"/>
  <c r="F64" i="46"/>
  <c r="E64" i="46"/>
  <c r="D64" i="46"/>
  <c r="C64" i="46"/>
  <c r="B64" i="46"/>
  <c r="A64" i="46"/>
  <c r="E63" i="46"/>
  <c r="D63" i="46"/>
  <c r="C63" i="46"/>
  <c r="B63" i="46"/>
  <c r="A63" i="46"/>
  <c r="F62" i="46"/>
  <c r="H62" i="46" s="1"/>
  <c r="E62" i="46"/>
  <c r="D62" i="46"/>
  <c r="C62" i="46"/>
  <c r="B62" i="46"/>
  <c r="A62" i="46"/>
  <c r="D50" i="46"/>
  <c r="B50" i="46"/>
  <c r="D49" i="46"/>
  <c r="B49" i="46"/>
  <c r="D48" i="46"/>
  <c r="B48" i="46"/>
  <c r="D47" i="46"/>
  <c r="B47" i="46"/>
  <c r="D46" i="46"/>
  <c r="B46" i="46"/>
  <c r="D45" i="46"/>
  <c r="B45" i="46"/>
  <c r="H123" i="46"/>
  <c r="H81" i="46"/>
  <c r="O20" i="46"/>
  <c r="C8" i="46"/>
  <c r="B4" i="46"/>
  <c r="B3" i="46"/>
  <c r="G123" i="45"/>
  <c r="H123" i="45" s="1"/>
  <c r="E123" i="45"/>
  <c r="D123" i="45"/>
  <c r="C123" i="45"/>
  <c r="G122" i="45"/>
  <c r="H122" i="45" s="1"/>
  <c r="E122" i="45"/>
  <c r="D122" i="45"/>
  <c r="C122" i="45"/>
  <c r="B122" i="45"/>
  <c r="A122" i="45"/>
  <c r="G121" i="45"/>
  <c r="H121" i="45" s="1"/>
  <c r="E121" i="45"/>
  <c r="D121" i="45"/>
  <c r="C121" i="45"/>
  <c r="B121" i="45"/>
  <c r="A121" i="45"/>
  <c r="E120" i="45"/>
  <c r="D120" i="45"/>
  <c r="C120" i="45"/>
  <c r="E119" i="45"/>
  <c r="D119" i="45"/>
  <c r="C119" i="45"/>
  <c r="E118" i="45"/>
  <c r="D118" i="45"/>
  <c r="C118" i="45"/>
  <c r="E117" i="45"/>
  <c r="D117" i="45"/>
  <c r="C117" i="45"/>
  <c r="B117" i="45"/>
  <c r="A117" i="45"/>
  <c r="E116" i="45"/>
  <c r="D116" i="45"/>
  <c r="C116" i="45"/>
  <c r="B116" i="45"/>
  <c r="A116" i="45"/>
  <c r="G115" i="45"/>
  <c r="H115" i="45" s="1"/>
  <c r="E115" i="45"/>
  <c r="D115" i="45"/>
  <c r="C115" i="45"/>
  <c r="B115" i="45"/>
  <c r="A115" i="45"/>
  <c r="E114" i="45"/>
  <c r="D114" i="45"/>
  <c r="C114" i="45"/>
  <c r="B114" i="45"/>
  <c r="A114" i="45"/>
  <c r="G113" i="45"/>
  <c r="H113" i="45" s="1"/>
  <c r="E113" i="45"/>
  <c r="D113" i="45"/>
  <c r="C113" i="45"/>
  <c r="B113" i="45"/>
  <c r="A113" i="45"/>
  <c r="E112" i="45"/>
  <c r="D112" i="45"/>
  <c r="C112" i="45"/>
  <c r="B112" i="45"/>
  <c r="A112" i="45"/>
  <c r="G111" i="45"/>
  <c r="H111" i="45" s="1"/>
  <c r="E111" i="45"/>
  <c r="D111" i="45"/>
  <c r="C111" i="45"/>
  <c r="B111" i="45"/>
  <c r="A111" i="45"/>
  <c r="E110" i="45"/>
  <c r="D110" i="45"/>
  <c r="C110" i="45"/>
  <c r="B110" i="45"/>
  <c r="A110" i="45"/>
  <c r="A109" i="45"/>
  <c r="E108" i="45"/>
  <c r="D108" i="45"/>
  <c r="C108" i="45"/>
  <c r="G107" i="45"/>
  <c r="H107" i="45" s="1"/>
  <c r="E107" i="45"/>
  <c r="D107" i="45"/>
  <c r="C107" i="45"/>
  <c r="B107" i="45"/>
  <c r="A107" i="45"/>
  <c r="G106" i="45"/>
  <c r="H106" i="45" s="1"/>
  <c r="E106" i="45"/>
  <c r="D106" i="45"/>
  <c r="C106" i="45"/>
  <c r="B106" i="45"/>
  <c r="A106" i="45"/>
  <c r="G105" i="45"/>
  <c r="H105" i="45" s="1"/>
  <c r="E105" i="45"/>
  <c r="D105" i="45"/>
  <c r="C105" i="45"/>
  <c r="B105" i="45"/>
  <c r="A105" i="45"/>
  <c r="G104" i="45"/>
  <c r="H104" i="45"/>
  <c r="E104" i="45"/>
  <c r="D104" i="45"/>
  <c r="C104" i="45"/>
  <c r="B104" i="45"/>
  <c r="A104" i="45"/>
  <c r="G103" i="45"/>
  <c r="H103" i="45" s="1"/>
  <c r="E103" i="45"/>
  <c r="D103" i="45"/>
  <c r="C103" i="45"/>
  <c r="B103" i="45"/>
  <c r="A103" i="45"/>
  <c r="G102" i="45"/>
  <c r="H102" i="45"/>
  <c r="E102" i="45"/>
  <c r="D102" i="45"/>
  <c r="C102" i="45"/>
  <c r="B102" i="45"/>
  <c r="A102" i="45"/>
  <c r="G101" i="45"/>
  <c r="H101" i="45" s="1"/>
  <c r="E101" i="45"/>
  <c r="D101" i="45"/>
  <c r="C101" i="45"/>
  <c r="B101" i="45"/>
  <c r="A101" i="45"/>
  <c r="G100" i="45"/>
  <c r="H100" i="45" s="1"/>
  <c r="E100" i="45"/>
  <c r="D100" i="45"/>
  <c r="C100" i="45"/>
  <c r="B100" i="45"/>
  <c r="A100" i="45"/>
  <c r="A99" i="45"/>
  <c r="G98" i="45"/>
  <c r="H98" i="45" s="1"/>
  <c r="E98" i="45"/>
  <c r="D98" i="45"/>
  <c r="C98" i="45"/>
  <c r="G97" i="45"/>
  <c r="H97" i="45" s="1"/>
  <c r="E97" i="45"/>
  <c r="D97" i="45"/>
  <c r="C97" i="45"/>
  <c r="B97" i="45"/>
  <c r="A97" i="45"/>
  <c r="G96" i="45"/>
  <c r="H96" i="45" s="1"/>
  <c r="E96" i="45"/>
  <c r="D96" i="45"/>
  <c r="C96" i="45"/>
  <c r="B96" i="45"/>
  <c r="A96" i="45"/>
  <c r="G95" i="45"/>
  <c r="H95" i="45" s="1"/>
  <c r="E95" i="45"/>
  <c r="D95" i="45"/>
  <c r="C95" i="45"/>
  <c r="B95" i="45"/>
  <c r="A95" i="45"/>
  <c r="G94" i="45"/>
  <c r="H94" i="45" s="1"/>
  <c r="E94" i="45"/>
  <c r="D94" i="45"/>
  <c r="C94" i="45"/>
  <c r="B94" i="45"/>
  <c r="A94" i="45"/>
  <c r="G93" i="45"/>
  <c r="H93" i="45" s="1"/>
  <c r="E93" i="45"/>
  <c r="D93" i="45"/>
  <c r="C93" i="45"/>
  <c r="B93" i="45"/>
  <c r="A93" i="45"/>
  <c r="G92" i="45"/>
  <c r="H92" i="45" s="1"/>
  <c r="E92" i="45"/>
  <c r="D92" i="45"/>
  <c r="C92" i="45"/>
  <c r="B92" i="45"/>
  <c r="A92" i="45"/>
  <c r="G91" i="45"/>
  <c r="H91" i="45" s="1"/>
  <c r="E91" i="45"/>
  <c r="D91" i="45"/>
  <c r="C91" i="45"/>
  <c r="B91" i="45"/>
  <c r="A91" i="45"/>
  <c r="E90" i="45"/>
  <c r="D90" i="45"/>
  <c r="C90" i="45"/>
  <c r="B90" i="45"/>
  <c r="A90" i="45"/>
  <c r="A89" i="45"/>
  <c r="G88" i="45"/>
  <c r="H88" i="45" s="1"/>
  <c r="E88" i="45"/>
  <c r="D88" i="45"/>
  <c r="C88" i="45"/>
  <c r="G87" i="45"/>
  <c r="H87" i="45" s="1"/>
  <c r="E87" i="45"/>
  <c r="D87" i="45"/>
  <c r="C87" i="45"/>
  <c r="B87" i="45"/>
  <c r="A87" i="45"/>
  <c r="E86" i="45"/>
  <c r="D86" i="45"/>
  <c r="C86" i="45"/>
  <c r="E85" i="45"/>
  <c r="D85" i="45"/>
  <c r="C85" i="45"/>
  <c r="G84" i="45"/>
  <c r="H84" i="45" s="1"/>
  <c r="E84" i="45"/>
  <c r="D84" i="45"/>
  <c r="C84" i="45"/>
  <c r="B84" i="45"/>
  <c r="A84" i="45"/>
  <c r="G83" i="45"/>
  <c r="H83" i="45" s="1"/>
  <c r="E83" i="45"/>
  <c r="D83" i="45"/>
  <c r="C83" i="45"/>
  <c r="A83" i="45"/>
  <c r="G82" i="45"/>
  <c r="H82" i="45" s="1"/>
  <c r="E82" i="45"/>
  <c r="D82" i="45"/>
  <c r="C82" i="45"/>
  <c r="B82" i="45"/>
  <c r="A82" i="45"/>
  <c r="G81" i="45"/>
  <c r="H81" i="45" s="1"/>
  <c r="E81" i="45"/>
  <c r="D81" i="45"/>
  <c r="C81" i="45"/>
  <c r="G80" i="45"/>
  <c r="H80" i="45" s="1"/>
  <c r="E80" i="45"/>
  <c r="D80" i="45"/>
  <c r="C80" i="45"/>
  <c r="A80" i="45"/>
  <c r="G79" i="45"/>
  <c r="H79" i="45" s="1"/>
  <c r="E79" i="45"/>
  <c r="D79" i="45"/>
  <c r="C79" i="45"/>
  <c r="G78" i="45"/>
  <c r="H78" i="45" s="1"/>
  <c r="E78" i="45"/>
  <c r="D78" i="45"/>
  <c r="C78" i="45"/>
  <c r="B78" i="45"/>
  <c r="A78" i="45"/>
  <c r="H77" i="45"/>
  <c r="A77" i="45"/>
  <c r="F76" i="45"/>
  <c r="H76" i="45" s="1"/>
  <c r="E76" i="45"/>
  <c r="D76" i="45"/>
  <c r="C76" i="45"/>
  <c r="B76" i="45"/>
  <c r="A76" i="45"/>
  <c r="F75" i="45"/>
  <c r="H75" i="45" s="1"/>
  <c r="E75" i="45"/>
  <c r="D75" i="45"/>
  <c r="C75" i="45"/>
  <c r="B75" i="45"/>
  <c r="A75" i="45"/>
  <c r="A74" i="45"/>
  <c r="E73" i="45"/>
  <c r="D73" i="45"/>
  <c r="C73" i="45"/>
  <c r="B73" i="45"/>
  <c r="A73" i="45"/>
  <c r="G72" i="45"/>
  <c r="E72" i="45"/>
  <c r="D72" i="45"/>
  <c r="C72" i="45"/>
  <c r="B72" i="45"/>
  <c r="A72" i="45"/>
  <c r="E71" i="45"/>
  <c r="D71" i="45"/>
  <c r="C71" i="45"/>
  <c r="B71" i="45"/>
  <c r="A71" i="45"/>
  <c r="G70" i="45"/>
  <c r="E70" i="45"/>
  <c r="D70" i="45"/>
  <c r="C70" i="45"/>
  <c r="B70" i="45"/>
  <c r="A70" i="45"/>
  <c r="G69" i="45"/>
  <c r="E69" i="45"/>
  <c r="D69" i="45"/>
  <c r="C69" i="45"/>
  <c r="B69" i="45"/>
  <c r="A69" i="45"/>
  <c r="G68" i="45"/>
  <c r="E68" i="45"/>
  <c r="D68" i="45"/>
  <c r="C68" i="45"/>
  <c r="B68" i="45"/>
  <c r="A68" i="45"/>
  <c r="G67" i="45"/>
  <c r="E67" i="45"/>
  <c r="D67" i="45"/>
  <c r="C67" i="45"/>
  <c r="B67" i="45"/>
  <c r="A67" i="45"/>
  <c r="A66" i="45"/>
  <c r="E65" i="45"/>
  <c r="D65" i="45"/>
  <c r="C65" i="45"/>
  <c r="B65" i="45"/>
  <c r="A65" i="45"/>
  <c r="F64" i="45"/>
  <c r="H64" i="45" s="1"/>
  <c r="E64" i="45"/>
  <c r="D64" i="45"/>
  <c r="C64" i="45"/>
  <c r="B64" i="45"/>
  <c r="A64" i="45"/>
  <c r="E63" i="45"/>
  <c r="D63" i="45"/>
  <c r="C63" i="45"/>
  <c r="B63" i="45"/>
  <c r="A63" i="45"/>
  <c r="F62" i="45"/>
  <c r="H62" i="45" s="1"/>
  <c r="E62" i="45"/>
  <c r="D62" i="45"/>
  <c r="C62" i="45"/>
  <c r="B62" i="45"/>
  <c r="A62" i="45"/>
  <c r="D51" i="45"/>
  <c r="O20" i="45"/>
  <c r="C8" i="45"/>
  <c r="B4" i="45"/>
  <c r="B3" i="45"/>
  <c r="G123" i="44"/>
  <c r="H123" i="44"/>
  <c r="E123" i="44"/>
  <c r="D123" i="44"/>
  <c r="C123" i="44"/>
  <c r="G122" i="44"/>
  <c r="H122" i="44" s="1"/>
  <c r="E122" i="44"/>
  <c r="D122" i="44"/>
  <c r="C122" i="44"/>
  <c r="B122" i="44"/>
  <c r="A122" i="44"/>
  <c r="G121" i="44"/>
  <c r="H121" i="44" s="1"/>
  <c r="E121" i="44"/>
  <c r="D121" i="44"/>
  <c r="C121" i="44"/>
  <c r="B121" i="44"/>
  <c r="A121" i="44"/>
  <c r="E120" i="44"/>
  <c r="D120" i="44"/>
  <c r="C120" i="44"/>
  <c r="E119" i="44"/>
  <c r="D119" i="44"/>
  <c r="C119" i="44"/>
  <c r="E118" i="44"/>
  <c r="D118" i="44"/>
  <c r="C118" i="44"/>
  <c r="E117" i="44"/>
  <c r="D117" i="44"/>
  <c r="C117" i="44"/>
  <c r="B117" i="44"/>
  <c r="A117" i="44"/>
  <c r="E116" i="44"/>
  <c r="D116" i="44"/>
  <c r="C116" i="44"/>
  <c r="B116" i="44"/>
  <c r="A116" i="44"/>
  <c r="G115" i="44"/>
  <c r="H115" i="44" s="1"/>
  <c r="E115" i="44"/>
  <c r="D115" i="44"/>
  <c r="C115" i="44"/>
  <c r="B115" i="44"/>
  <c r="A115" i="44"/>
  <c r="E114" i="44"/>
  <c r="D114" i="44"/>
  <c r="C114" i="44"/>
  <c r="B114" i="44"/>
  <c r="A114" i="44"/>
  <c r="G113" i="44"/>
  <c r="H113" i="44" s="1"/>
  <c r="E113" i="44"/>
  <c r="D113" i="44"/>
  <c r="C113" i="44"/>
  <c r="B113" i="44"/>
  <c r="A113" i="44"/>
  <c r="E112" i="44"/>
  <c r="D112" i="44"/>
  <c r="C112" i="44"/>
  <c r="B112" i="44"/>
  <c r="A112" i="44"/>
  <c r="G111" i="44"/>
  <c r="H111" i="44" s="1"/>
  <c r="E111" i="44"/>
  <c r="D111" i="44"/>
  <c r="C111" i="44"/>
  <c r="B111" i="44"/>
  <c r="A111" i="44"/>
  <c r="G110" i="44"/>
  <c r="H110" i="44" s="1"/>
  <c r="E110" i="44"/>
  <c r="D110" i="44"/>
  <c r="C110" i="44"/>
  <c r="B110" i="44"/>
  <c r="A110" i="44"/>
  <c r="A109" i="44"/>
  <c r="G108" i="44"/>
  <c r="H108" i="44" s="1"/>
  <c r="E108" i="44"/>
  <c r="D108" i="44"/>
  <c r="C108" i="44"/>
  <c r="G107" i="44"/>
  <c r="H107" i="44" s="1"/>
  <c r="E107" i="44"/>
  <c r="D107" i="44"/>
  <c r="C107" i="44"/>
  <c r="B107" i="44"/>
  <c r="A107" i="44"/>
  <c r="G106" i="44"/>
  <c r="H106" i="44" s="1"/>
  <c r="E106" i="44"/>
  <c r="D106" i="44"/>
  <c r="C106" i="44"/>
  <c r="B106" i="44"/>
  <c r="A106" i="44"/>
  <c r="G105" i="44"/>
  <c r="H105" i="44" s="1"/>
  <c r="E105" i="44"/>
  <c r="D105" i="44"/>
  <c r="C105" i="44"/>
  <c r="B105" i="44"/>
  <c r="A105" i="44"/>
  <c r="G104" i="44"/>
  <c r="H104" i="44" s="1"/>
  <c r="E104" i="44"/>
  <c r="D104" i="44"/>
  <c r="C104" i="44"/>
  <c r="B104" i="44"/>
  <c r="A104" i="44"/>
  <c r="G103" i="44"/>
  <c r="H103" i="44" s="1"/>
  <c r="E103" i="44"/>
  <c r="D103" i="44"/>
  <c r="C103" i="44"/>
  <c r="B103" i="44"/>
  <c r="A103" i="44"/>
  <c r="G102" i="44"/>
  <c r="H102" i="44" s="1"/>
  <c r="E102" i="44"/>
  <c r="D102" i="44"/>
  <c r="C102" i="44"/>
  <c r="B102" i="44"/>
  <c r="A102" i="44"/>
  <c r="G101" i="44"/>
  <c r="H101" i="44" s="1"/>
  <c r="E101" i="44"/>
  <c r="D101" i="44"/>
  <c r="C101" i="44"/>
  <c r="B101" i="44"/>
  <c r="A101" i="44"/>
  <c r="E100" i="44"/>
  <c r="D100" i="44"/>
  <c r="C100" i="44"/>
  <c r="B100" i="44"/>
  <c r="A100" i="44"/>
  <c r="A99" i="44"/>
  <c r="G98" i="44"/>
  <c r="H98" i="44" s="1"/>
  <c r="E98" i="44"/>
  <c r="D98" i="44"/>
  <c r="C98" i="44"/>
  <c r="G97" i="44"/>
  <c r="H97" i="44"/>
  <c r="E97" i="44"/>
  <c r="D97" i="44"/>
  <c r="C97" i="44"/>
  <c r="B97" i="44"/>
  <c r="A97" i="44"/>
  <c r="G96" i="44"/>
  <c r="H96" i="44" s="1"/>
  <c r="E96" i="44"/>
  <c r="D96" i="44"/>
  <c r="C96" i="44"/>
  <c r="B96" i="44"/>
  <c r="A96" i="44"/>
  <c r="G95" i="44"/>
  <c r="H95" i="44" s="1"/>
  <c r="E95" i="44"/>
  <c r="D95" i="44"/>
  <c r="C95" i="44"/>
  <c r="B95" i="44"/>
  <c r="A95" i="44"/>
  <c r="G94" i="44"/>
  <c r="H94" i="44" s="1"/>
  <c r="E94" i="44"/>
  <c r="D94" i="44"/>
  <c r="C94" i="44"/>
  <c r="B94" i="44"/>
  <c r="A94" i="44"/>
  <c r="E93" i="44"/>
  <c r="D93" i="44"/>
  <c r="C93" i="44"/>
  <c r="B93" i="44"/>
  <c r="A93" i="44"/>
  <c r="G92" i="44"/>
  <c r="H92" i="44" s="1"/>
  <c r="E92" i="44"/>
  <c r="D92" i="44"/>
  <c r="C92" i="44"/>
  <c r="B92" i="44"/>
  <c r="A92" i="44"/>
  <c r="E91" i="44"/>
  <c r="D91" i="44"/>
  <c r="C91" i="44"/>
  <c r="B91" i="44"/>
  <c r="A91" i="44"/>
  <c r="E90" i="44"/>
  <c r="D90" i="44"/>
  <c r="C90" i="44"/>
  <c r="B90" i="44"/>
  <c r="A90" i="44"/>
  <c r="A89" i="44"/>
  <c r="G88" i="44"/>
  <c r="H88" i="44" s="1"/>
  <c r="E88" i="44"/>
  <c r="D88" i="44"/>
  <c r="C88" i="44"/>
  <c r="G87" i="44"/>
  <c r="H87" i="44" s="1"/>
  <c r="E87" i="44"/>
  <c r="D87" i="44"/>
  <c r="C87" i="44"/>
  <c r="B87" i="44"/>
  <c r="A87" i="44"/>
  <c r="E86" i="44"/>
  <c r="D86" i="44"/>
  <c r="C86" i="44"/>
  <c r="E85" i="44"/>
  <c r="D85" i="44"/>
  <c r="C85" i="44"/>
  <c r="G84" i="44"/>
  <c r="H84" i="44" s="1"/>
  <c r="E84" i="44"/>
  <c r="D84" i="44"/>
  <c r="C84" i="44"/>
  <c r="B84" i="44"/>
  <c r="A84" i="44"/>
  <c r="G83" i="44"/>
  <c r="H83" i="44" s="1"/>
  <c r="E83" i="44"/>
  <c r="D83" i="44"/>
  <c r="C83" i="44"/>
  <c r="A83" i="44"/>
  <c r="G82" i="44"/>
  <c r="H82" i="44" s="1"/>
  <c r="E82" i="44"/>
  <c r="D82" i="44"/>
  <c r="C82" i="44"/>
  <c r="B82" i="44"/>
  <c r="A82" i="44"/>
  <c r="G81" i="44"/>
  <c r="H81" i="44" s="1"/>
  <c r="E81" i="44"/>
  <c r="D81" i="44"/>
  <c r="C81" i="44"/>
  <c r="G80" i="44"/>
  <c r="H80" i="44" s="1"/>
  <c r="E80" i="44"/>
  <c r="D80" i="44"/>
  <c r="C80" i="44"/>
  <c r="A80" i="44"/>
  <c r="G79" i="44"/>
  <c r="H79" i="44" s="1"/>
  <c r="E79" i="44"/>
  <c r="D79" i="44"/>
  <c r="C79" i="44"/>
  <c r="G78" i="44"/>
  <c r="H78" i="44" s="1"/>
  <c r="E78" i="44"/>
  <c r="D78" i="44"/>
  <c r="C78" i="44"/>
  <c r="B78" i="44"/>
  <c r="A78" i="44"/>
  <c r="H77" i="44"/>
  <c r="A77" i="44"/>
  <c r="F76" i="44"/>
  <c r="H76" i="44" s="1"/>
  <c r="E76" i="44"/>
  <c r="D76" i="44"/>
  <c r="C76" i="44"/>
  <c r="B76" i="44"/>
  <c r="A76" i="44"/>
  <c r="H75" i="44"/>
  <c r="F75" i="44"/>
  <c r="E75" i="44"/>
  <c r="D75" i="44"/>
  <c r="C75" i="44"/>
  <c r="B75" i="44"/>
  <c r="A75" i="44"/>
  <c r="A74" i="44"/>
  <c r="G73" i="44"/>
  <c r="H73" i="44" s="1"/>
  <c r="E73" i="44"/>
  <c r="D73" i="44"/>
  <c r="C73" i="44"/>
  <c r="B73" i="44"/>
  <c r="A73" i="44"/>
  <c r="G72" i="44"/>
  <c r="H72" i="44"/>
  <c r="E72" i="44"/>
  <c r="D72" i="44"/>
  <c r="C72" i="44"/>
  <c r="B72" i="44"/>
  <c r="A72" i="44"/>
  <c r="E71" i="44"/>
  <c r="D71" i="44"/>
  <c r="C71" i="44"/>
  <c r="B71" i="44"/>
  <c r="A71" i="44"/>
  <c r="G70" i="44"/>
  <c r="H70" i="44" s="1"/>
  <c r="E70" i="44"/>
  <c r="D70" i="44"/>
  <c r="C70" i="44"/>
  <c r="B70" i="44"/>
  <c r="A70" i="44"/>
  <c r="G69" i="44"/>
  <c r="H69" i="44" s="1"/>
  <c r="E69" i="44"/>
  <c r="D69" i="44"/>
  <c r="C69" i="44"/>
  <c r="B69" i="44"/>
  <c r="A69" i="44"/>
  <c r="G68" i="44"/>
  <c r="H68" i="44" s="1"/>
  <c r="E68" i="44"/>
  <c r="D68" i="44"/>
  <c r="C68" i="44"/>
  <c r="B68" i="44"/>
  <c r="A68" i="44"/>
  <c r="G67" i="44"/>
  <c r="H67" i="44" s="1"/>
  <c r="E67" i="44"/>
  <c r="D67" i="44"/>
  <c r="C67" i="44"/>
  <c r="B67" i="44"/>
  <c r="A67" i="44"/>
  <c r="A66" i="44"/>
  <c r="F65" i="44"/>
  <c r="H65" i="44" s="1"/>
  <c r="E65" i="44"/>
  <c r="D65" i="44"/>
  <c r="C65" i="44"/>
  <c r="B65" i="44"/>
  <c r="A65" i="44"/>
  <c r="F64" i="44"/>
  <c r="H64" i="44" s="1"/>
  <c r="E64" i="44"/>
  <c r="D64" i="44"/>
  <c r="C64" i="44"/>
  <c r="B64" i="44"/>
  <c r="A64" i="44"/>
  <c r="E63" i="44"/>
  <c r="D63" i="44"/>
  <c r="C63" i="44"/>
  <c r="B63" i="44"/>
  <c r="A63" i="44"/>
  <c r="F62" i="44"/>
  <c r="H62" i="44" s="1"/>
  <c r="E62" i="44"/>
  <c r="D62" i="44"/>
  <c r="C62" i="44"/>
  <c r="B62" i="44"/>
  <c r="A62" i="44"/>
  <c r="D51" i="44"/>
  <c r="O20" i="44"/>
  <c r="C8" i="44"/>
  <c r="B4" i="44"/>
  <c r="B3" i="44"/>
  <c r="E51" i="23"/>
  <c r="E51" i="24"/>
  <c r="E51" i="22"/>
  <c r="E50" i="23"/>
  <c r="E50" i="24"/>
  <c r="E50" i="22"/>
  <c r="A50" i="23"/>
  <c r="A50" i="24"/>
  <c r="A50" i="22"/>
  <c r="D51" i="23"/>
  <c r="B50" i="23"/>
  <c r="D51" i="24"/>
  <c r="B50" i="24"/>
  <c r="D51" i="22"/>
  <c r="B50" i="22"/>
  <c r="C31" i="12"/>
  <c r="C31" i="11"/>
  <c r="E14" i="11" s="1"/>
  <c r="F14" i="11" s="1"/>
  <c r="N30" i="12"/>
  <c r="M30" i="12"/>
  <c r="K30" i="12"/>
  <c r="J30" i="12"/>
  <c r="I30" i="12"/>
  <c r="H30" i="12"/>
  <c r="F29" i="12"/>
  <c r="E29" i="12"/>
  <c r="F28" i="12"/>
  <c r="E28" i="12"/>
  <c r="F27" i="12"/>
  <c r="E27" i="12"/>
  <c r="E26" i="12"/>
  <c r="F26" i="12"/>
  <c r="F25" i="12"/>
  <c r="E25" i="12"/>
  <c r="F24" i="12"/>
  <c r="E24" i="12"/>
  <c r="F23" i="12"/>
  <c r="E23" i="12"/>
  <c r="F22" i="12"/>
  <c r="E22" i="12"/>
  <c r="F21" i="12"/>
  <c r="E21" i="12"/>
  <c r="F20" i="12"/>
  <c r="E20" i="12"/>
  <c r="F19" i="12"/>
  <c r="E19" i="12"/>
  <c r="F18" i="12"/>
  <c r="E18" i="12"/>
  <c r="F17" i="12"/>
  <c r="E17" i="12"/>
  <c r="F16" i="12"/>
  <c r="E16" i="12"/>
  <c r="E15" i="12"/>
  <c r="F15" i="12"/>
  <c r="E14" i="12"/>
  <c r="F14" i="12" s="1"/>
  <c r="N30" i="11"/>
  <c r="M30" i="11"/>
  <c r="L30" i="11"/>
  <c r="K30" i="11"/>
  <c r="J30" i="11"/>
  <c r="I30" i="11"/>
  <c r="H30" i="11"/>
  <c r="F29" i="11"/>
  <c r="E29" i="11"/>
  <c r="F28" i="11"/>
  <c r="E28" i="11"/>
  <c r="F27" i="11"/>
  <c r="E27" i="11"/>
  <c r="F26" i="11"/>
  <c r="E26" i="11"/>
  <c r="F25" i="11"/>
  <c r="E25" i="11"/>
  <c r="F24" i="11"/>
  <c r="E24" i="11"/>
  <c r="F23" i="11"/>
  <c r="E23" i="11"/>
  <c r="E22" i="11"/>
  <c r="F22" i="11"/>
  <c r="F21" i="11"/>
  <c r="E21" i="11"/>
  <c r="F20" i="11"/>
  <c r="E20" i="11"/>
  <c r="E19" i="11"/>
  <c r="F19" i="11" s="1"/>
  <c r="F18" i="11"/>
  <c r="E18" i="11"/>
  <c r="F17" i="11"/>
  <c r="E17" i="11"/>
  <c r="F16" i="11"/>
  <c r="E16" i="11"/>
  <c r="F15" i="11"/>
  <c r="E15" i="11"/>
  <c r="C31" i="10"/>
  <c r="E14" i="10" s="1"/>
  <c r="F14" i="10" s="1"/>
  <c r="N30" i="10"/>
  <c r="L30" i="10"/>
  <c r="K30" i="10"/>
  <c r="J30" i="10"/>
  <c r="H30" i="10"/>
  <c r="F29" i="10"/>
  <c r="E29" i="10"/>
  <c r="F28" i="10"/>
  <c r="E28" i="10"/>
  <c r="F27" i="10"/>
  <c r="E27" i="10"/>
  <c r="F26" i="10"/>
  <c r="E26" i="10"/>
  <c r="F25" i="10"/>
  <c r="E25" i="10"/>
  <c r="F24" i="10"/>
  <c r="E24" i="10"/>
  <c r="F23" i="10"/>
  <c r="E23" i="10"/>
  <c r="F22" i="10"/>
  <c r="E22" i="10"/>
  <c r="F21" i="10"/>
  <c r="E21" i="10"/>
  <c r="F20" i="10"/>
  <c r="E20" i="10"/>
  <c r="F18" i="10"/>
  <c r="E18" i="10"/>
  <c r="E17" i="10"/>
  <c r="F17" i="10"/>
  <c r="F16" i="10"/>
  <c r="E16" i="10"/>
  <c r="F15" i="10"/>
  <c r="E15" i="10"/>
  <c r="C31" i="9"/>
  <c r="O2" i="69" s="1"/>
  <c r="N30" i="9"/>
  <c r="M30" i="9"/>
  <c r="L30" i="9"/>
  <c r="K30" i="9"/>
  <c r="J30" i="9"/>
  <c r="I30" i="9"/>
  <c r="H30" i="9"/>
  <c r="F29" i="9"/>
  <c r="E29" i="9"/>
  <c r="F28" i="9"/>
  <c r="E28" i="9"/>
  <c r="F27" i="9"/>
  <c r="E27" i="9"/>
  <c r="F26" i="9"/>
  <c r="E26" i="9"/>
  <c r="F25" i="9"/>
  <c r="E25" i="9"/>
  <c r="F24" i="9"/>
  <c r="E24" i="9"/>
  <c r="F23" i="9"/>
  <c r="E23" i="9"/>
  <c r="F22" i="9"/>
  <c r="E22" i="9"/>
  <c r="F21" i="9"/>
  <c r="E21" i="9"/>
  <c r="F20" i="9"/>
  <c r="E20" i="9"/>
  <c r="F19" i="9"/>
  <c r="E19" i="9"/>
  <c r="E18" i="9"/>
  <c r="F18" i="9"/>
  <c r="F16" i="9"/>
  <c r="E16" i="9"/>
  <c r="E15" i="9"/>
  <c r="F15" i="9"/>
  <c r="D30" i="24"/>
  <c r="D29" i="24"/>
  <c r="D28" i="24"/>
  <c r="D27" i="24"/>
  <c r="D26" i="24"/>
  <c r="D25" i="24"/>
  <c r="B26" i="24"/>
  <c r="B27" i="24"/>
  <c r="B28" i="24"/>
  <c r="B29" i="24"/>
  <c r="B30" i="24"/>
  <c r="B25" i="24"/>
  <c r="H45" i="24"/>
  <c r="D50" i="15"/>
  <c r="D49" i="15"/>
  <c r="D48" i="15"/>
  <c r="D47" i="15"/>
  <c r="D46" i="15"/>
  <c r="D45" i="15"/>
  <c r="B50" i="15"/>
  <c r="B49" i="15"/>
  <c r="B48" i="15"/>
  <c r="B47" i="15"/>
  <c r="B46" i="15"/>
  <c r="B45" i="15"/>
  <c r="G69" i="15"/>
  <c r="H69" i="15" s="1"/>
  <c r="G122" i="15"/>
  <c r="G121" i="15"/>
  <c r="H121" i="15" s="1"/>
  <c r="G117" i="15"/>
  <c r="G106" i="15"/>
  <c r="H106" i="15" s="1"/>
  <c r="G115" i="15"/>
  <c r="H115" i="15"/>
  <c r="G102" i="15"/>
  <c r="H102" i="15"/>
  <c r="G111" i="15"/>
  <c r="H111" i="15" s="1"/>
  <c r="G110" i="15"/>
  <c r="H110" i="15"/>
  <c r="G108" i="15"/>
  <c r="H108" i="15" s="1"/>
  <c r="G97" i="15"/>
  <c r="H97" i="15"/>
  <c r="G88" i="15"/>
  <c r="H88" i="15" s="1"/>
  <c r="G83" i="15"/>
  <c r="G81" i="15"/>
  <c r="H81" i="15" s="1"/>
  <c r="F76" i="15"/>
  <c r="F75" i="15"/>
  <c r="F65" i="15"/>
  <c r="F62" i="15"/>
  <c r="H62" i="15" s="1"/>
  <c r="F76" i="14"/>
  <c r="H76" i="14" s="1"/>
  <c r="F76" i="13"/>
  <c r="H76" i="13" s="1"/>
  <c r="F75" i="14"/>
  <c r="H75" i="14" s="1"/>
  <c r="F75" i="13"/>
  <c r="H75" i="13"/>
  <c r="F64" i="14"/>
  <c r="H64" i="14" s="1"/>
  <c r="F64" i="13"/>
  <c r="H64" i="13" s="1"/>
  <c r="F63" i="13"/>
  <c r="H63" i="13" s="1"/>
  <c r="F62" i="14"/>
  <c r="H62" i="14" s="1"/>
  <c r="F62" i="13"/>
  <c r="H62" i="13"/>
  <c r="B3" i="23"/>
  <c r="B3" i="24"/>
  <c r="B3" i="22"/>
  <c r="B3" i="14"/>
  <c r="B3" i="15"/>
  <c r="B3" i="13"/>
  <c r="C81" i="14"/>
  <c r="D81" i="14"/>
  <c r="E81" i="14"/>
  <c r="G81" i="14"/>
  <c r="H81" i="14" s="1"/>
  <c r="C81" i="15"/>
  <c r="D81" i="15"/>
  <c r="E81" i="15"/>
  <c r="C81" i="13"/>
  <c r="D81" i="13"/>
  <c r="E81" i="13"/>
  <c r="G81" i="13"/>
  <c r="H81" i="13" s="1"/>
  <c r="A80" i="14"/>
  <c r="A80" i="15"/>
  <c r="A80" i="13"/>
  <c r="C88" i="14"/>
  <c r="D88" i="14"/>
  <c r="E88" i="14"/>
  <c r="C88" i="15"/>
  <c r="D88" i="15"/>
  <c r="E88" i="15"/>
  <c r="C88" i="13"/>
  <c r="D88" i="13"/>
  <c r="E88" i="13"/>
  <c r="G88" i="14"/>
  <c r="H88" i="14" s="1"/>
  <c r="C98" i="14"/>
  <c r="D98" i="14"/>
  <c r="E98" i="14"/>
  <c r="C98" i="15"/>
  <c r="D98" i="15"/>
  <c r="E98" i="15"/>
  <c r="C98" i="13"/>
  <c r="D98" i="13"/>
  <c r="E98" i="13"/>
  <c r="B107" i="14"/>
  <c r="C107" i="14"/>
  <c r="D107" i="14"/>
  <c r="E107" i="14"/>
  <c r="C108" i="14"/>
  <c r="D108" i="14"/>
  <c r="E108" i="14"/>
  <c r="B110" i="14"/>
  <c r="C110" i="14"/>
  <c r="D110" i="14"/>
  <c r="E110" i="14"/>
  <c r="B111" i="14"/>
  <c r="C111" i="14"/>
  <c r="D111" i="14"/>
  <c r="E111" i="14"/>
  <c r="B112" i="14"/>
  <c r="C112" i="14"/>
  <c r="D112" i="14"/>
  <c r="E112" i="14"/>
  <c r="B113" i="14"/>
  <c r="C113" i="14"/>
  <c r="D113" i="14"/>
  <c r="E113" i="14"/>
  <c r="B114" i="14"/>
  <c r="C114" i="14"/>
  <c r="D114" i="14"/>
  <c r="E114" i="14"/>
  <c r="B115" i="14"/>
  <c r="C115" i="14"/>
  <c r="D115" i="14"/>
  <c r="E115" i="14"/>
  <c r="B116" i="14"/>
  <c r="C116" i="14"/>
  <c r="D116" i="14"/>
  <c r="E116" i="14"/>
  <c r="B107" i="15"/>
  <c r="C107" i="15"/>
  <c r="D107" i="15"/>
  <c r="E107" i="15"/>
  <c r="C108" i="15"/>
  <c r="D108" i="15"/>
  <c r="E108" i="15"/>
  <c r="B110" i="15"/>
  <c r="C110" i="15"/>
  <c r="D110" i="15"/>
  <c r="E110" i="15"/>
  <c r="B111" i="15"/>
  <c r="C111" i="15"/>
  <c r="D111" i="15"/>
  <c r="E111" i="15"/>
  <c r="B112" i="15"/>
  <c r="C112" i="15"/>
  <c r="D112" i="15"/>
  <c r="E112" i="15"/>
  <c r="B113" i="15"/>
  <c r="C113" i="15"/>
  <c r="D113" i="15"/>
  <c r="E113" i="15"/>
  <c r="B114" i="15"/>
  <c r="C114" i="15"/>
  <c r="D114" i="15"/>
  <c r="E114" i="15"/>
  <c r="B115" i="15"/>
  <c r="C115" i="15"/>
  <c r="D115" i="15"/>
  <c r="E115" i="15"/>
  <c r="B116" i="15"/>
  <c r="C116" i="15"/>
  <c r="D116" i="15"/>
  <c r="E116" i="15"/>
  <c r="B107" i="13"/>
  <c r="C107" i="13"/>
  <c r="D107" i="13"/>
  <c r="E107" i="13"/>
  <c r="C108" i="13"/>
  <c r="D108" i="13"/>
  <c r="E108" i="13"/>
  <c r="B110" i="13"/>
  <c r="C110" i="13"/>
  <c r="D110" i="13"/>
  <c r="E110" i="13"/>
  <c r="B111" i="13"/>
  <c r="C111" i="13"/>
  <c r="D111" i="13"/>
  <c r="E111" i="13"/>
  <c r="B112" i="13"/>
  <c r="C112" i="13"/>
  <c r="D112" i="13"/>
  <c r="E112" i="13"/>
  <c r="B113" i="13"/>
  <c r="C113" i="13"/>
  <c r="D113" i="13"/>
  <c r="E113" i="13"/>
  <c r="B114" i="13"/>
  <c r="C114" i="13"/>
  <c r="D114" i="13"/>
  <c r="E114" i="13"/>
  <c r="B115" i="13"/>
  <c r="C115" i="13"/>
  <c r="D115" i="13"/>
  <c r="E115" i="13"/>
  <c r="B116" i="13"/>
  <c r="C116" i="13"/>
  <c r="D116" i="13"/>
  <c r="E116" i="13"/>
  <c r="A116" i="14"/>
  <c r="A115" i="14"/>
  <c r="A114" i="14"/>
  <c r="A113" i="14"/>
  <c r="A112" i="14"/>
  <c r="A111" i="14"/>
  <c r="A110" i="14"/>
  <c r="A109" i="14"/>
  <c r="A116" i="15"/>
  <c r="A115" i="15"/>
  <c r="A114" i="15"/>
  <c r="A113" i="15"/>
  <c r="A112" i="15"/>
  <c r="A111" i="15"/>
  <c r="A110" i="15"/>
  <c r="A109" i="15"/>
  <c r="A116" i="13"/>
  <c r="A115" i="13"/>
  <c r="A114" i="13"/>
  <c r="A113" i="13"/>
  <c r="A112" i="13"/>
  <c r="A111" i="13"/>
  <c r="A110" i="13"/>
  <c r="A109" i="13"/>
  <c r="A107" i="14"/>
  <c r="A107" i="15"/>
  <c r="A107" i="13"/>
  <c r="G108" i="13"/>
  <c r="H108" i="13" s="1"/>
  <c r="B121" i="13"/>
  <c r="B121" i="14"/>
  <c r="B121" i="15"/>
  <c r="A121" i="13"/>
  <c r="A121" i="14"/>
  <c r="A121" i="15"/>
  <c r="C15" i="39"/>
  <c r="D15" i="39"/>
  <c r="C16" i="39"/>
  <c r="D16" i="39"/>
  <c r="C17" i="39"/>
  <c r="D17" i="39"/>
  <c r="C14" i="39"/>
  <c r="D14" i="39"/>
  <c r="E15" i="39"/>
  <c r="E16" i="39"/>
  <c r="E17" i="39"/>
  <c r="E14" i="39"/>
  <c r="B4" i="23"/>
  <c r="B4" i="24"/>
  <c r="B4" i="22"/>
  <c r="B4" i="14"/>
  <c r="B4" i="15"/>
  <c r="B4" i="13"/>
  <c r="C6" i="10"/>
  <c r="C6" i="11"/>
  <c r="C6" i="12"/>
  <c r="C6" i="9"/>
  <c r="C4" i="5"/>
  <c r="D49" i="24"/>
  <c r="D49" i="23"/>
  <c r="D49" i="22"/>
  <c r="I2" i="38"/>
  <c r="C3" i="38"/>
  <c r="C4" i="38" s="1"/>
  <c r="C5" i="38" s="1"/>
  <c r="C6" i="38" s="1"/>
  <c r="C7" i="38" s="1"/>
  <c r="C8" i="38" s="1"/>
  <c r="C9" i="38" s="1"/>
  <c r="C10" i="38" s="1"/>
  <c r="C11" i="38" s="1"/>
  <c r="C12" i="38" s="1"/>
  <c r="C13" i="38" s="1"/>
  <c r="C14" i="38" s="1"/>
  <c r="C15" i="38" s="1"/>
  <c r="C16" i="38" s="1"/>
  <c r="C17" i="38" s="1"/>
  <c r="C18" i="38" s="1"/>
  <c r="C19" i="38" s="1"/>
  <c r="C20" i="38" s="1"/>
  <c r="C21" i="38" s="1"/>
  <c r="C22" i="38" s="1"/>
  <c r="C23" i="38" s="1"/>
  <c r="C24" i="38" s="1"/>
  <c r="C25" i="38" s="1"/>
  <c r="C26" i="38" s="1"/>
  <c r="C27" i="38" s="1"/>
  <c r="C28" i="38" s="1"/>
  <c r="I3" i="38"/>
  <c r="I4" i="38"/>
  <c r="I5" i="38"/>
  <c r="I6" i="38"/>
  <c r="I7" i="38"/>
  <c r="I8" i="38"/>
  <c r="I9" i="38"/>
  <c r="C123" i="13"/>
  <c r="C123" i="14"/>
  <c r="C123" i="15"/>
  <c r="D123" i="13"/>
  <c r="D123" i="14"/>
  <c r="D123" i="15"/>
  <c r="E123" i="13"/>
  <c r="E123" i="14"/>
  <c r="E123" i="15"/>
  <c r="G123" i="13"/>
  <c r="H123" i="13" s="1"/>
  <c r="A49" i="23"/>
  <c r="A49" i="24"/>
  <c r="A49" i="22"/>
  <c r="B49" i="23"/>
  <c r="B49" i="24"/>
  <c r="B49" i="22"/>
  <c r="A47" i="23"/>
  <c r="A47" i="24"/>
  <c r="A47" i="22"/>
  <c r="B47" i="23"/>
  <c r="B47" i="24"/>
  <c r="B47" i="22"/>
  <c r="B46" i="23"/>
  <c r="B46" i="24"/>
  <c r="B46" i="22"/>
  <c r="A46" i="23"/>
  <c r="A46" i="24"/>
  <c r="A46" i="22"/>
  <c r="B45" i="23"/>
  <c r="B45" i="24"/>
  <c r="B45" i="22"/>
  <c r="A45" i="23"/>
  <c r="A45" i="24"/>
  <c r="A45" i="22"/>
  <c r="B43" i="23"/>
  <c r="B43" i="24"/>
  <c r="B43" i="22"/>
  <c r="A43" i="23"/>
  <c r="A43" i="24"/>
  <c r="A43" i="22"/>
  <c r="B42" i="23"/>
  <c r="B42" i="24"/>
  <c r="B42" i="22"/>
  <c r="A42" i="23"/>
  <c r="A42" i="24"/>
  <c r="A42" i="22"/>
  <c r="B122" i="14"/>
  <c r="B122" i="15"/>
  <c r="B122" i="13"/>
  <c r="A122" i="14"/>
  <c r="A122" i="15"/>
  <c r="A122" i="13"/>
  <c r="D31" i="22"/>
  <c r="C5" i="10"/>
  <c r="C5" i="12"/>
  <c r="C5" i="11"/>
  <c r="C5" i="9"/>
  <c r="E49" i="24"/>
  <c r="C49" i="24"/>
  <c r="E48" i="24"/>
  <c r="D48" i="24"/>
  <c r="C48" i="24"/>
  <c r="E47" i="24"/>
  <c r="D47" i="24"/>
  <c r="C47" i="24"/>
  <c r="E46" i="24"/>
  <c r="D46" i="24"/>
  <c r="C46" i="24"/>
  <c r="E45" i="24"/>
  <c r="D45" i="24"/>
  <c r="C45" i="24"/>
  <c r="D44" i="24"/>
  <c r="C44" i="24"/>
  <c r="E43" i="24"/>
  <c r="D43" i="24"/>
  <c r="C43" i="24"/>
  <c r="E42" i="24"/>
  <c r="D42" i="24"/>
  <c r="C42" i="24"/>
  <c r="E49" i="23"/>
  <c r="C49" i="23"/>
  <c r="E48" i="23"/>
  <c r="D48" i="23"/>
  <c r="C48" i="23"/>
  <c r="E47" i="23"/>
  <c r="D47" i="23"/>
  <c r="C47" i="23"/>
  <c r="E46" i="23"/>
  <c r="D46" i="23"/>
  <c r="C46" i="23"/>
  <c r="E45" i="23"/>
  <c r="D45" i="23"/>
  <c r="C45" i="23"/>
  <c r="D44" i="23"/>
  <c r="C44" i="23"/>
  <c r="E43" i="23"/>
  <c r="D43" i="23"/>
  <c r="C43" i="23"/>
  <c r="E42" i="23"/>
  <c r="D42" i="23"/>
  <c r="C42" i="23"/>
  <c r="D31" i="23"/>
  <c r="H44" i="22"/>
  <c r="E43" i="22"/>
  <c r="E45" i="22"/>
  <c r="E46" i="22"/>
  <c r="E47" i="22"/>
  <c r="E48" i="22"/>
  <c r="E49" i="22"/>
  <c r="E42" i="22"/>
  <c r="D43" i="22"/>
  <c r="D44" i="22"/>
  <c r="D45" i="22"/>
  <c r="D46" i="22"/>
  <c r="D47" i="22"/>
  <c r="D48" i="22"/>
  <c r="D42" i="22"/>
  <c r="C44" i="22"/>
  <c r="C45" i="22"/>
  <c r="C46" i="22"/>
  <c r="C47" i="22"/>
  <c r="C48" i="22"/>
  <c r="C49" i="22"/>
  <c r="C43" i="22"/>
  <c r="C42" i="22"/>
  <c r="E122" i="15"/>
  <c r="D122" i="15"/>
  <c r="C122" i="15"/>
  <c r="E121" i="15"/>
  <c r="D121" i="15"/>
  <c r="C121" i="15"/>
  <c r="E120" i="15"/>
  <c r="D120" i="15"/>
  <c r="C120" i="15"/>
  <c r="E119" i="15"/>
  <c r="D119" i="15"/>
  <c r="C119" i="15"/>
  <c r="D118" i="15"/>
  <c r="C118" i="15"/>
  <c r="E117" i="15"/>
  <c r="D117" i="15"/>
  <c r="C117" i="15"/>
  <c r="B117" i="15"/>
  <c r="A117" i="15"/>
  <c r="E106" i="15"/>
  <c r="D106" i="15"/>
  <c r="C106" i="15"/>
  <c r="B106" i="15"/>
  <c r="A106" i="15"/>
  <c r="E105" i="15"/>
  <c r="D105" i="15"/>
  <c r="C105" i="15"/>
  <c r="B105" i="15"/>
  <c r="A105" i="15"/>
  <c r="E104" i="15"/>
  <c r="D104" i="15"/>
  <c r="C104" i="15"/>
  <c r="B104" i="15"/>
  <c r="A104" i="15"/>
  <c r="E103" i="15"/>
  <c r="D103" i="15"/>
  <c r="C103" i="15"/>
  <c r="B103" i="15"/>
  <c r="A103" i="15"/>
  <c r="E102" i="15"/>
  <c r="D102" i="15"/>
  <c r="C102" i="15"/>
  <c r="B102" i="15"/>
  <c r="A102" i="15"/>
  <c r="E101" i="15"/>
  <c r="D101" i="15"/>
  <c r="C101" i="15"/>
  <c r="B101" i="15"/>
  <c r="A101" i="15"/>
  <c r="E100" i="15"/>
  <c r="D100" i="15"/>
  <c r="C100" i="15"/>
  <c r="B100" i="15"/>
  <c r="A100" i="15"/>
  <c r="A99" i="15"/>
  <c r="E97" i="15"/>
  <c r="D97" i="15"/>
  <c r="C97" i="15"/>
  <c r="B97" i="15"/>
  <c r="A97" i="15"/>
  <c r="E96" i="15"/>
  <c r="D96" i="15"/>
  <c r="C96" i="15"/>
  <c r="B96" i="15"/>
  <c r="A96" i="15"/>
  <c r="E95" i="15"/>
  <c r="D95" i="15"/>
  <c r="C95" i="15"/>
  <c r="B95" i="15"/>
  <c r="A95" i="15"/>
  <c r="E94" i="15"/>
  <c r="D94" i="15"/>
  <c r="C94" i="15"/>
  <c r="B94" i="15"/>
  <c r="A94" i="15"/>
  <c r="E93" i="15"/>
  <c r="D93" i="15"/>
  <c r="C93" i="15"/>
  <c r="B93" i="15"/>
  <c r="A93" i="15"/>
  <c r="E92" i="15"/>
  <c r="D92" i="15"/>
  <c r="C92" i="15"/>
  <c r="B92" i="15"/>
  <c r="A92" i="15"/>
  <c r="E91" i="15"/>
  <c r="D91" i="15"/>
  <c r="C91" i="15"/>
  <c r="B91" i="15"/>
  <c r="A91" i="15"/>
  <c r="E90" i="15"/>
  <c r="D90" i="15"/>
  <c r="C90" i="15"/>
  <c r="B90" i="15"/>
  <c r="A90" i="15"/>
  <c r="A89" i="15"/>
  <c r="E87" i="15"/>
  <c r="D87" i="15"/>
  <c r="C87" i="15"/>
  <c r="B87" i="15"/>
  <c r="A87" i="15"/>
  <c r="E86" i="15"/>
  <c r="D86" i="15"/>
  <c r="C86" i="15"/>
  <c r="D85" i="15"/>
  <c r="C85" i="15"/>
  <c r="E84" i="15"/>
  <c r="D84" i="15"/>
  <c r="C84" i="15"/>
  <c r="B84" i="15"/>
  <c r="A84" i="15"/>
  <c r="E83" i="15"/>
  <c r="D83" i="15"/>
  <c r="C83" i="15"/>
  <c r="A83" i="15"/>
  <c r="E82" i="15"/>
  <c r="D82" i="15"/>
  <c r="C82" i="15"/>
  <c r="B82" i="15"/>
  <c r="A82" i="15"/>
  <c r="E80" i="15"/>
  <c r="D80" i="15"/>
  <c r="C80" i="15"/>
  <c r="E79" i="15"/>
  <c r="D79" i="15"/>
  <c r="C79" i="15"/>
  <c r="E78" i="15"/>
  <c r="D78" i="15"/>
  <c r="C78" i="15"/>
  <c r="B78" i="15"/>
  <c r="A78" i="15"/>
  <c r="H77" i="15"/>
  <c r="A77" i="15"/>
  <c r="E76" i="15"/>
  <c r="D76" i="15"/>
  <c r="C76" i="15"/>
  <c r="B76" i="15"/>
  <c r="A76" i="15"/>
  <c r="E75" i="15"/>
  <c r="D75" i="15"/>
  <c r="C75" i="15"/>
  <c r="B75" i="15"/>
  <c r="A75" i="15"/>
  <c r="A74" i="15"/>
  <c r="E73" i="15"/>
  <c r="D73" i="15"/>
  <c r="C73" i="15"/>
  <c r="B73" i="15"/>
  <c r="A73" i="15"/>
  <c r="E72" i="15"/>
  <c r="D72" i="15"/>
  <c r="C72" i="15"/>
  <c r="B72" i="15"/>
  <c r="A72" i="15"/>
  <c r="E71" i="15"/>
  <c r="D71" i="15"/>
  <c r="C71" i="15"/>
  <c r="B71" i="15"/>
  <c r="A71" i="15"/>
  <c r="E70" i="15"/>
  <c r="D70" i="15"/>
  <c r="C70" i="15"/>
  <c r="B70" i="15"/>
  <c r="A70" i="15"/>
  <c r="E69" i="15"/>
  <c r="D69" i="15"/>
  <c r="C69" i="15"/>
  <c r="B69" i="15"/>
  <c r="A69" i="15"/>
  <c r="E68" i="15"/>
  <c r="D68" i="15"/>
  <c r="C68" i="15"/>
  <c r="B68" i="15"/>
  <c r="A68" i="15"/>
  <c r="E67" i="15"/>
  <c r="D67" i="15"/>
  <c r="C67" i="15"/>
  <c r="B67" i="15"/>
  <c r="A67" i="15"/>
  <c r="A66" i="15"/>
  <c r="E65" i="15"/>
  <c r="D65" i="15"/>
  <c r="C65" i="15"/>
  <c r="B65" i="15"/>
  <c r="A65" i="15"/>
  <c r="E64" i="15"/>
  <c r="D64" i="15"/>
  <c r="C64" i="15"/>
  <c r="B64" i="15"/>
  <c r="A64" i="15"/>
  <c r="E63" i="15"/>
  <c r="D63" i="15"/>
  <c r="C63" i="15"/>
  <c r="B63" i="15"/>
  <c r="A63" i="15"/>
  <c r="E62" i="15"/>
  <c r="D62" i="15"/>
  <c r="C62" i="15"/>
  <c r="B62" i="15"/>
  <c r="A62" i="15"/>
  <c r="O20" i="15"/>
  <c r="C8" i="15"/>
  <c r="E122" i="14"/>
  <c r="D122" i="14"/>
  <c r="C122" i="14"/>
  <c r="E121" i="14"/>
  <c r="D121" i="14"/>
  <c r="C121" i="14"/>
  <c r="E120" i="14"/>
  <c r="D120" i="14"/>
  <c r="C120" i="14"/>
  <c r="E119" i="14"/>
  <c r="D119" i="14"/>
  <c r="C119" i="14"/>
  <c r="D118" i="14"/>
  <c r="C118" i="14"/>
  <c r="E117" i="14"/>
  <c r="D117" i="14"/>
  <c r="C117" i="14"/>
  <c r="B117" i="14"/>
  <c r="A117" i="14"/>
  <c r="E106" i="14"/>
  <c r="D106" i="14"/>
  <c r="C106" i="14"/>
  <c r="B106" i="14"/>
  <c r="A106" i="14"/>
  <c r="E105" i="14"/>
  <c r="D105" i="14"/>
  <c r="C105" i="14"/>
  <c r="B105" i="14"/>
  <c r="A105" i="14"/>
  <c r="E104" i="14"/>
  <c r="D104" i="14"/>
  <c r="C104" i="14"/>
  <c r="B104" i="14"/>
  <c r="A104" i="14"/>
  <c r="E103" i="14"/>
  <c r="D103" i="14"/>
  <c r="C103" i="14"/>
  <c r="B103" i="14"/>
  <c r="A103" i="14"/>
  <c r="E102" i="14"/>
  <c r="D102" i="14"/>
  <c r="C102" i="14"/>
  <c r="B102" i="14"/>
  <c r="A102" i="14"/>
  <c r="E101" i="14"/>
  <c r="D101" i="14"/>
  <c r="C101" i="14"/>
  <c r="B101" i="14"/>
  <c r="A101" i="14"/>
  <c r="E100" i="14"/>
  <c r="D100" i="14"/>
  <c r="C100" i="14"/>
  <c r="B100" i="14"/>
  <c r="A100" i="14"/>
  <c r="A99" i="14"/>
  <c r="E97" i="14"/>
  <c r="D97" i="14"/>
  <c r="C97" i="14"/>
  <c r="B97" i="14"/>
  <c r="A97" i="14"/>
  <c r="E96" i="14"/>
  <c r="D96" i="14"/>
  <c r="C96" i="14"/>
  <c r="B96" i="14"/>
  <c r="A96" i="14"/>
  <c r="E95" i="14"/>
  <c r="D95" i="14"/>
  <c r="C95" i="14"/>
  <c r="B95" i="14"/>
  <c r="A95" i="14"/>
  <c r="E94" i="14"/>
  <c r="D94" i="14"/>
  <c r="C94" i="14"/>
  <c r="B94" i="14"/>
  <c r="A94" i="14"/>
  <c r="E93" i="14"/>
  <c r="D93" i="14"/>
  <c r="C93" i="14"/>
  <c r="B93" i="14"/>
  <c r="A93" i="14"/>
  <c r="E92" i="14"/>
  <c r="D92" i="14"/>
  <c r="C92" i="14"/>
  <c r="B92" i="14"/>
  <c r="A92" i="14"/>
  <c r="E91" i="14"/>
  <c r="D91" i="14"/>
  <c r="C91" i="14"/>
  <c r="B91" i="14"/>
  <c r="A91" i="14"/>
  <c r="E90" i="14"/>
  <c r="D90" i="14"/>
  <c r="C90" i="14"/>
  <c r="B90" i="14"/>
  <c r="A90" i="14"/>
  <c r="A89" i="14"/>
  <c r="E87" i="14"/>
  <c r="D87" i="14"/>
  <c r="C87" i="14"/>
  <c r="B87" i="14"/>
  <c r="A87" i="14"/>
  <c r="E86" i="14"/>
  <c r="D86" i="14"/>
  <c r="C86" i="14"/>
  <c r="D85" i="14"/>
  <c r="C85" i="14"/>
  <c r="E84" i="14"/>
  <c r="D84" i="14"/>
  <c r="C84" i="14"/>
  <c r="B84" i="14"/>
  <c r="A84" i="14"/>
  <c r="E83" i="14"/>
  <c r="D83" i="14"/>
  <c r="C83" i="14"/>
  <c r="A83" i="14"/>
  <c r="E82" i="14"/>
  <c r="D82" i="14"/>
  <c r="C82" i="14"/>
  <c r="B82" i="14"/>
  <c r="A82" i="14"/>
  <c r="E80" i="14"/>
  <c r="D80" i="14"/>
  <c r="C80" i="14"/>
  <c r="E79" i="14"/>
  <c r="D79" i="14"/>
  <c r="C79" i="14"/>
  <c r="E78" i="14"/>
  <c r="D78" i="14"/>
  <c r="C78" i="14"/>
  <c r="B78" i="14"/>
  <c r="A78" i="14"/>
  <c r="H77" i="14"/>
  <c r="A77" i="14"/>
  <c r="E76" i="14"/>
  <c r="D76" i="14"/>
  <c r="C76" i="14"/>
  <c r="B76" i="14"/>
  <c r="A76" i="14"/>
  <c r="E75" i="14"/>
  <c r="D75" i="14"/>
  <c r="C75" i="14"/>
  <c r="B75" i="14"/>
  <c r="A75" i="14"/>
  <c r="A74" i="14"/>
  <c r="E73" i="14"/>
  <c r="D73" i="14"/>
  <c r="C73" i="14"/>
  <c r="B73" i="14"/>
  <c r="A73" i="14"/>
  <c r="E72" i="14"/>
  <c r="D72" i="14"/>
  <c r="C72" i="14"/>
  <c r="B72" i="14"/>
  <c r="A72" i="14"/>
  <c r="E71" i="14"/>
  <c r="D71" i="14"/>
  <c r="C71" i="14"/>
  <c r="B71" i="14"/>
  <c r="A71" i="14"/>
  <c r="E70" i="14"/>
  <c r="D70" i="14"/>
  <c r="C70" i="14"/>
  <c r="B70" i="14"/>
  <c r="A70" i="14"/>
  <c r="E69" i="14"/>
  <c r="D69" i="14"/>
  <c r="C69" i="14"/>
  <c r="B69" i="14"/>
  <c r="A69" i="14"/>
  <c r="E68" i="14"/>
  <c r="D68" i="14"/>
  <c r="C68" i="14"/>
  <c r="B68" i="14"/>
  <c r="A68" i="14"/>
  <c r="E67" i="14"/>
  <c r="D67" i="14"/>
  <c r="C67" i="14"/>
  <c r="B67" i="14"/>
  <c r="A67" i="14"/>
  <c r="A66" i="14"/>
  <c r="E65" i="14"/>
  <c r="D65" i="14"/>
  <c r="C65" i="14"/>
  <c r="B65" i="14"/>
  <c r="A65" i="14"/>
  <c r="E64" i="14"/>
  <c r="D64" i="14"/>
  <c r="C64" i="14"/>
  <c r="B64" i="14"/>
  <c r="A64" i="14"/>
  <c r="E63" i="14"/>
  <c r="D63" i="14"/>
  <c r="C63" i="14"/>
  <c r="B63" i="14"/>
  <c r="A63" i="14"/>
  <c r="E62" i="14"/>
  <c r="D62" i="14"/>
  <c r="C62" i="14"/>
  <c r="B62" i="14"/>
  <c r="A62" i="14"/>
  <c r="D51" i="14"/>
  <c r="O20" i="14"/>
  <c r="C8" i="14"/>
  <c r="E122" i="13"/>
  <c r="D122" i="13"/>
  <c r="C3" i="12"/>
  <c r="C3" i="11"/>
  <c r="C3" i="10"/>
  <c r="C3" i="9"/>
  <c r="B2" i="6"/>
  <c r="J26" i="6"/>
  <c r="E72" i="13"/>
  <c r="D72" i="13"/>
  <c r="C72" i="13"/>
  <c r="B72" i="13"/>
  <c r="A72" i="13"/>
  <c r="E71" i="13"/>
  <c r="D71" i="13"/>
  <c r="C71" i="13"/>
  <c r="B71" i="13"/>
  <c r="A71" i="13"/>
  <c r="E70" i="13"/>
  <c r="D70" i="13"/>
  <c r="C70" i="13"/>
  <c r="B70" i="13"/>
  <c r="A70" i="13"/>
  <c r="E69" i="13"/>
  <c r="D69" i="13"/>
  <c r="C69" i="13"/>
  <c r="B69" i="13"/>
  <c r="A69" i="13"/>
  <c r="E68" i="13"/>
  <c r="D68" i="13"/>
  <c r="C68" i="13"/>
  <c r="B68" i="13"/>
  <c r="A68" i="13"/>
  <c r="C122" i="13"/>
  <c r="C63" i="13"/>
  <c r="D63" i="13"/>
  <c r="E63" i="13"/>
  <c r="C64" i="13"/>
  <c r="D64" i="13"/>
  <c r="E64" i="13"/>
  <c r="C65" i="13"/>
  <c r="D65" i="13"/>
  <c r="E65" i="13"/>
  <c r="C67" i="13"/>
  <c r="D67" i="13"/>
  <c r="E67" i="13"/>
  <c r="C73" i="13"/>
  <c r="D73" i="13"/>
  <c r="E73" i="13"/>
  <c r="C75" i="13"/>
  <c r="D75" i="13"/>
  <c r="E75" i="13"/>
  <c r="C76" i="13"/>
  <c r="D76" i="13"/>
  <c r="E76" i="13"/>
  <c r="C78" i="13"/>
  <c r="D78" i="13"/>
  <c r="E78" i="13"/>
  <c r="C79" i="13"/>
  <c r="D79" i="13"/>
  <c r="E79" i="13"/>
  <c r="C80" i="13"/>
  <c r="D80" i="13"/>
  <c r="E80" i="13"/>
  <c r="C82" i="13"/>
  <c r="D82" i="13"/>
  <c r="E82" i="13"/>
  <c r="C83" i="13"/>
  <c r="D83" i="13"/>
  <c r="E83" i="13"/>
  <c r="C84" i="13"/>
  <c r="D84" i="13"/>
  <c r="E84" i="13"/>
  <c r="C85" i="13"/>
  <c r="D85" i="13"/>
  <c r="C86" i="13"/>
  <c r="D86" i="13"/>
  <c r="E86" i="13"/>
  <c r="C87" i="13"/>
  <c r="D87" i="13"/>
  <c r="E87" i="13"/>
  <c r="C90" i="13"/>
  <c r="D90" i="13"/>
  <c r="E90" i="13"/>
  <c r="C91" i="13"/>
  <c r="D91" i="13"/>
  <c r="E91" i="13"/>
  <c r="C92" i="13"/>
  <c r="D92" i="13"/>
  <c r="E92" i="13"/>
  <c r="C93" i="13"/>
  <c r="D93" i="13"/>
  <c r="E93" i="13"/>
  <c r="C94" i="13"/>
  <c r="D94" i="13"/>
  <c r="E94" i="13"/>
  <c r="C95" i="13"/>
  <c r="D95" i="13"/>
  <c r="E95" i="13"/>
  <c r="C96" i="13"/>
  <c r="D96" i="13"/>
  <c r="E96" i="13"/>
  <c r="C97" i="13"/>
  <c r="D97" i="13"/>
  <c r="E97" i="13"/>
  <c r="C100" i="13"/>
  <c r="D100" i="13"/>
  <c r="E100" i="13"/>
  <c r="C101" i="13"/>
  <c r="D101" i="13"/>
  <c r="E101" i="13"/>
  <c r="C102" i="13"/>
  <c r="D102" i="13"/>
  <c r="E102" i="13"/>
  <c r="C103" i="13"/>
  <c r="D103" i="13"/>
  <c r="E103" i="13"/>
  <c r="C104" i="13"/>
  <c r="D104" i="13"/>
  <c r="E104" i="13"/>
  <c r="C105" i="13"/>
  <c r="D105" i="13"/>
  <c r="E105" i="13"/>
  <c r="C106" i="13"/>
  <c r="D106" i="13"/>
  <c r="E106" i="13"/>
  <c r="C117" i="13"/>
  <c r="D117" i="13"/>
  <c r="E117" i="13"/>
  <c r="C118" i="13"/>
  <c r="D118" i="13"/>
  <c r="C119" i="13"/>
  <c r="D119" i="13"/>
  <c r="E119" i="13"/>
  <c r="C120" i="13"/>
  <c r="D120" i="13"/>
  <c r="E120" i="13"/>
  <c r="C121" i="13"/>
  <c r="D121" i="13"/>
  <c r="E121" i="13"/>
  <c r="E62" i="13"/>
  <c r="D62" i="13"/>
  <c r="C62" i="13"/>
  <c r="B84" i="13"/>
  <c r="B87" i="13"/>
  <c r="B90" i="13"/>
  <c r="B91" i="13"/>
  <c r="B92" i="13"/>
  <c r="B93" i="13"/>
  <c r="B94" i="13"/>
  <c r="B95" i="13"/>
  <c r="B96" i="13"/>
  <c r="B97" i="13"/>
  <c r="B100" i="13"/>
  <c r="B101" i="13"/>
  <c r="B102" i="13"/>
  <c r="B103" i="13"/>
  <c r="B104" i="13"/>
  <c r="B105" i="13"/>
  <c r="B106" i="13"/>
  <c r="B117" i="13"/>
  <c r="B63" i="13"/>
  <c r="B64" i="13"/>
  <c r="B65" i="13"/>
  <c r="B67" i="13"/>
  <c r="B73" i="13"/>
  <c r="B75" i="13"/>
  <c r="B76" i="13"/>
  <c r="B78" i="13"/>
  <c r="B82" i="13"/>
  <c r="B62" i="13"/>
  <c r="A117" i="13"/>
  <c r="A106" i="13"/>
  <c r="A105" i="13"/>
  <c r="A104" i="13"/>
  <c r="A103" i="13"/>
  <c r="A102" i="13"/>
  <c r="A101" i="13"/>
  <c r="A100" i="13"/>
  <c r="A99" i="13"/>
  <c r="A97" i="13"/>
  <c r="A96" i="13"/>
  <c r="A95" i="13"/>
  <c r="A94" i="13"/>
  <c r="A93" i="13"/>
  <c r="A92" i="13"/>
  <c r="A91" i="13"/>
  <c r="A90" i="13"/>
  <c r="A89" i="13"/>
  <c r="A87" i="13"/>
  <c r="A84" i="13"/>
  <c r="A83" i="13"/>
  <c r="A82" i="13"/>
  <c r="A78" i="13"/>
  <c r="H77" i="13"/>
  <c r="A77" i="13"/>
  <c r="A76" i="13"/>
  <c r="A75" i="13"/>
  <c r="A74" i="13"/>
  <c r="A73" i="13"/>
  <c r="A67" i="13"/>
  <c r="A66" i="13"/>
  <c r="A65" i="13"/>
  <c r="A64" i="13"/>
  <c r="A63" i="13"/>
  <c r="A62" i="13"/>
  <c r="O20" i="13"/>
  <c r="C8" i="13"/>
  <c r="E44" i="24"/>
  <c r="G100" i="15"/>
  <c r="D27" i="3"/>
  <c r="G67" i="13"/>
  <c r="H67" i="13" s="1"/>
  <c r="G96" i="14"/>
  <c r="H96" i="14" s="1"/>
  <c r="G73" i="14"/>
  <c r="G122" i="13"/>
  <c r="H122" i="13" s="1"/>
  <c r="G121" i="13"/>
  <c r="H121" i="13" s="1"/>
  <c r="G101" i="13"/>
  <c r="H101" i="13" s="1"/>
  <c r="G91" i="13"/>
  <c r="H91" i="13" s="1"/>
  <c r="G94" i="13"/>
  <c r="H94" i="13"/>
  <c r="G106" i="13"/>
  <c r="H106" i="13" s="1"/>
  <c r="E44" i="22"/>
  <c r="G80" i="13"/>
  <c r="H80" i="13" s="1"/>
  <c r="G97" i="14"/>
  <c r="H97" i="14" s="1"/>
  <c r="G104" i="13"/>
  <c r="H104" i="13" s="1"/>
  <c r="G82" i="14"/>
  <c r="H82" i="14" s="1"/>
  <c r="G96" i="13"/>
  <c r="H96" i="13" s="1"/>
  <c r="G102" i="13"/>
  <c r="H102" i="13" s="1"/>
  <c r="G94" i="15"/>
  <c r="G92" i="15"/>
  <c r="G102" i="14"/>
  <c r="H102" i="14" s="1"/>
  <c r="G67" i="15"/>
  <c r="H67" i="15" s="1"/>
  <c r="G104" i="15"/>
  <c r="G80" i="15"/>
  <c r="G80" i="14"/>
  <c r="H80" i="14" s="1"/>
  <c r="G87" i="15"/>
  <c r="H87" i="15" s="1"/>
  <c r="G69" i="14"/>
  <c r="G71" i="13"/>
  <c r="H71" i="13" s="1"/>
  <c r="G71" i="15"/>
  <c r="G71" i="14"/>
  <c r="G87" i="14"/>
  <c r="H87" i="14" s="1"/>
  <c r="G121" i="14"/>
  <c r="H121" i="14" s="1"/>
  <c r="H47" i="22"/>
  <c r="E118" i="13"/>
  <c r="E118" i="14"/>
  <c r="E118" i="15"/>
  <c r="G83" i="13"/>
  <c r="H83" i="13"/>
  <c r="G67" i="14"/>
  <c r="G116" i="15"/>
  <c r="H116" i="15" s="1"/>
  <c r="G116" i="14"/>
  <c r="H116" i="14"/>
  <c r="G116" i="13"/>
  <c r="H116" i="13" s="1"/>
  <c r="G112" i="14"/>
  <c r="H112" i="14"/>
  <c r="G112" i="13"/>
  <c r="H112" i="13" s="1"/>
  <c r="G73" i="13"/>
  <c r="H73" i="13" s="1"/>
  <c r="F63" i="15"/>
  <c r="G82" i="15"/>
  <c r="G82" i="13"/>
  <c r="H82" i="13" s="1"/>
  <c r="G92" i="14"/>
  <c r="H92" i="14" s="1"/>
  <c r="G117" i="13"/>
  <c r="H117" i="13" s="1"/>
  <c r="G73" i="15"/>
  <c r="G92" i="13"/>
  <c r="H92" i="13" s="1"/>
  <c r="G117" i="14"/>
  <c r="H117" i="14" s="1"/>
  <c r="F64" i="15"/>
  <c r="G87" i="13"/>
  <c r="H87" i="13" s="1"/>
  <c r="G114" i="13"/>
  <c r="H114" i="13" s="1"/>
  <c r="G114" i="14"/>
  <c r="H114" i="14" s="1"/>
  <c r="G88" i="13"/>
  <c r="H88" i="13" s="1"/>
  <c r="E85" i="14"/>
  <c r="G83" i="14"/>
  <c r="H83" i="14" s="1"/>
  <c r="G72" i="14"/>
  <c r="G122" i="14"/>
  <c r="H122" i="14" s="1"/>
  <c r="G113" i="14"/>
  <c r="H113" i="14" s="1"/>
  <c r="G113" i="15"/>
  <c r="H113" i="15" s="1"/>
  <c r="G113" i="13"/>
  <c r="H113" i="13"/>
  <c r="E85" i="15"/>
  <c r="G91" i="14"/>
  <c r="H91" i="14" s="1"/>
  <c r="G123" i="15"/>
  <c r="G123" i="14"/>
  <c r="H123" i="14" s="1"/>
  <c r="E85" i="13"/>
  <c r="G107" i="14"/>
  <c r="H107" i="14" s="1"/>
  <c r="G107" i="15"/>
  <c r="G107" i="13"/>
  <c r="H107" i="13" s="1"/>
  <c r="G115" i="14"/>
  <c r="H115" i="14" s="1"/>
  <c r="G115" i="13"/>
  <c r="H115" i="13" s="1"/>
  <c r="G111" i="14"/>
  <c r="H111" i="14"/>
  <c r="G111" i="13"/>
  <c r="H111" i="13" s="1"/>
  <c r="G98" i="14"/>
  <c r="H98" i="14"/>
  <c r="G98" i="15"/>
  <c r="H98" i="15" s="1"/>
  <c r="G98" i="13"/>
  <c r="H98" i="13" s="1"/>
  <c r="G84" i="13"/>
  <c r="H84" i="13" s="1"/>
  <c r="G84" i="15"/>
  <c r="H84" i="15" s="1"/>
  <c r="G84" i="14"/>
  <c r="H84" i="14" s="1"/>
  <c r="G79" i="13"/>
  <c r="H79" i="13"/>
  <c r="G79" i="14"/>
  <c r="H79" i="14" s="1"/>
  <c r="G78" i="13"/>
  <c r="H78" i="13" s="1"/>
  <c r="G78" i="15"/>
  <c r="H78" i="15" s="1"/>
  <c r="G78" i="14"/>
  <c r="H78" i="14" s="1"/>
  <c r="G91" i="15"/>
  <c r="G103" i="13"/>
  <c r="H103" i="13" s="1"/>
  <c r="G103" i="14"/>
  <c r="H103" i="14" s="1"/>
  <c r="G103" i="15"/>
  <c r="H103" i="15" s="1"/>
  <c r="G72" i="13"/>
  <c r="H72" i="13" s="1"/>
  <c r="G72" i="15"/>
  <c r="H72" i="15" s="1"/>
  <c r="G68" i="13"/>
  <c r="H68" i="13"/>
  <c r="G68" i="15"/>
  <c r="G68" i="14"/>
  <c r="G70" i="15"/>
  <c r="G70" i="14"/>
  <c r="G79" i="15"/>
  <c r="H110" i="14"/>
  <c r="H80" i="15"/>
  <c r="G112" i="15"/>
  <c r="H112" i="15" s="1"/>
  <c r="G110" i="13"/>
  <c r="H110" i="13" s="1"/>
  <c r="H79" i="15"/>
  <c r="H91" i="15"/>
  <c r="H82" i="15"/>
  <c r="H92" i="15"/>
  <c r="G96" i="15"/>
  <c r="H96" i="15" s="1"/>
  <c r="G101" i="15"/>
  <c r="H101" i="15" s="1"/>
  <c r="H73" i="15"/>
  <c r="H50" i="61"/>
  <c r="H50" i="64"/>
  <c r="H47" i="58"/>
  <c r="G105" i="15"/>
  <c r="H105" i="15"/>
  <c r="G95" i="15"/>
  <c r="H95" i="15"/>
  <c r="H94" i="15"/>
  <c r="H104" i="15"/>
  <c r="H123" i="15"/>
  <c r="H70" i="15"/>
  <c r="H68" i="15"/>
  <c r="H107" i="15"/>
  <c r="H71" i="15"/>
  <c r="G90" i="15"/>
  <c r="H90" i="15" s="1"/>
  <c r="H100" i="15"/>
  <c r="H63" i="15"/>
  <c r="H84" i="55"/>
  <c r="H101" i="55"/>
  <c r="H88" i="52"/>
  <c r="H106" i="52"/>
  <c r="H80" i="52"/>
  <c r="H84" i="52"/>
  <c r="H96" i="52"/>
  <c r="H122" i="52"/>
  <c r="H87" i="52"/>
  <c r="H103" i="52"/>
  <c r="H111" i="52"/>
  <c r="H101" i="52"/>
  <c r="H88" i="49"/>
  <c r="H106" i="49"/>
  <c r="H104" i="49"/>
  <c r="H87" i="49"/>
  <c r="H103" i="49"/>
  <c r="H101" i="49"/>
  <c r="H78" i="49"/>
  <c r="H88" i="46"/>
  <c r="H106" i="46"/>
  <c r="H70" i="46"/>
  <c r="H84" i="46"/>
  <c r="H68" i="46"/>
  <c r="H87" i="46"/>
  <c r="H103" i="46"/>
  <c r="H101" i="46"/>
  <c r="H78" i="46"/>
  <c r="G100" i="13"/>
  <c r="H100" i="13"/>
  <c r="G95" i="14"/>
  <c r="H95" i="14" s="1"/>
  <c r="G100" i="14"/>
  <c r="H100" i="14" s="1"/>
  <c r="E44" i="23"/>
  <c r="G69" i="13"/>
  <c r="H69" i="13" s="1"/>
  <c r="G90" i="13"/>
  <c r="H90" i="13" s="1"/>
  <c r="G90" i="14"/>
  <c r="H90" i="14" s="1"/>
  <c r="G70" i="13"/>
  <c r="H70" i="13" s="1"/>
  <c r="G105" i="13"/>
  <c r="H105" i="13" s="1"/>
  <c r="G95" i="13"/>
  <c r="H95" i="13"/>
  <c r="G101" i="14"/>
  <c r="H101" i="14" s="1"/>
  <c r="G104" i="14"/>
  <c r="H104" i="14" s="1"/>
  <c r="G97" i="13"/>
  <c r="H97" i="13" s="1"/>
  <c r="G106" i="14"/>
  <c r="H106" i="14" s="1"/>
  <c r="G94" i="14"/>
  <c r="H94" i="14" s="1"/>
  <c r="H42" i="22"/>
  <c r="G108" i="14"/>
  <c r="H108" i="14" s="1"/>
  <c r="H50" i="22"/>
  <c r="H117" i="15" l="1"/>
  <c r="F63" i="55"/>
  <c r="H63" i="55" s="1"/>
  <c r="F63" i="49"/>
  <c r="H63" i="49" s="1"/>
  <c r="F65" i="55"/>
  <c r="F65" i="49"/>
  <c r="F65" i="48"/>
  <c r="H65" i="48" s="1"/>
  <c r="G91" i="55"/>
  <c r="G91" i="48"/>
  <c r="H91" i="48" s="1"/>
  <c r="G100" i="55"/>
  <c r="G100" i="54"/>
  <c r="H100" i="54" s="1"/>
  <c r="G100" i="52"/>
  <c r="H100" i="52" s="1"/>
  <c r="G100" i="51"/>
  <c r="H100" i="51" s="1"/>
  <c r="G100" i="50"/>
  <c r="H100" i="50" s="1"/>
  <c r="G100" i="48"/>
  <c r="H100" i="48" s="1"/>
  <c r="G114" i="50"/>
  <c r="H114" i="50" s="1"/>
  <c r="G114" i="47"/>
  <c r="H114" i="47" s="1"/>
  <c r="G116" i="55"/>
  <c r="G116" i="51"/>
  <c r="H116" i="51" s="1"/>
  <c r="G116" i="48"/>
  <c r="H116" i="48" s="1"/>
  <c r="D66" i="3"/>
  <c r="I65" i="3"/>
  <c r="G46" i="63"/>
  <c r="H46" i="63" s="1"/>
  <c r="G46" i="23"/>
  <c r="H46" i="23" s="1"/>
  <c r="G49" i="65"/>
  <c r="H49" i="65" s="1"/>
  <c r="G49" i="67"/>
  <c r="H116" i="55"/>
  <c r="H44" i="67"/>
  <c r="H43" i="67"/>
  <c r="F63" i="14"/>
  <c r="H63" i="14" s="1"/>
  <c r="G100" i="44"/>
  <c r="H100" i="44" s="1"/>
  <c r="G112" i="45"/>
  <c r="H112" i="45" s="1"/>
  <c r="G114" i="45"/>
  <c r="H114" i="45" s="1"/>
  <c r="F63" i="46"/>
  <c r="H63" i="46" s="1"/>
  <c r="F65" i="46"/>
  <c r="H65" i="46" s="1"/>
  <c r="G107" i="46"/>
  <c r="G108" i="46"/>
  <c r="H108" i="46" s="1"/>
  <c r="G116" i="46"/>
  <c r="G93" i="47"/>
  <c r="H93" i="47" s="1"/>
  <c r="G100" i="47"/>
  <c r="H100" i="47" s="1"/>
  <c r="G107" i="47"/>
  <c r="H107" i="47" s="1"/>
  <c r="G71" i="49"/>
  <c r="F63" i="50"/>
  <c r="H63" i="50" s="1"/>
  <c r="F65" i="51"/>
  <c r="H65" i="51" s="1"/>
  <c r="F63" i="52"/>
  <c r="F65" i="52"/>
  <c r="G116" i="54"/>
  <c r="H116" i="54" s="1"/>
  <c r="G70" i="53"/>
  <c r="H70" i="53" s="1"/>
  <c r="G70" i="50"/>
  <c r="H70" i="50" s="1"/>
  <c r="G70" i="49"/>
  <c r="H70" i="49" s="1"/>
  <c r="F76" i="55"/>
  <c r="F76" i="52"/>
  <c r="H76" i="52" s="1"/>
  <c r="G78" i="55"/>
  <c r="H78" i="55" s="1"/>
  <c r="G78" i="52"/>
  <c r="H78" i="52" s="1"/>
  <c r="G78" i="48"/>
  <c r="H78" i="48" s="1"/>
  <c r="G79" i="55"/>
  <c r="G79" i="52"/>
  <c r="H79" i="52" s="1"/>
  <c r="G79" i="48"/>
  <c r="H79" i="48" s="1"/>
  <c r="G83" i="55"/>
  <c r="G83" i="51"/>
  <c r="H83" i="51" s="1"/>
  <c r="G83" i="48"/>
  <c r="H83" i="48" s="1"/>
  <c r="G102" i="52"/>
  <c r="H102" i="52" s="1"/>
  <c r="G102" i="51"/>
  <c r="H102" i="51" s="1"/>
  <c r="G102" i="48"/>
  <c r="H102" i="48" s="1"/>
  <c r="G104" i="50"/>
  <c r="H104" i="50" s="1"/>
  <c r="G104" i="52"/>
  <c r="H104" i="52" s="1"/>
  <c r="G106" i="55"/>
  <c r="G106" i="53"/>
  <c r="H106" i="53" s="1"/>
  <c r="G49" i="24"/>
  <c r="G49" i="63"/>
  <c r="H49" i="63" s="1"/>
  <c r="G46" i="61"/>
  <c r="H46" i="61" s="1"/>
  <c r="H65" i="52"/>
  <c r="F65" i="13"/>
  <c r="H65" i="13" s="1"/>
  <c r="H122" i="15"/>
  <c r="G91" i="44"/>
  <c r="H91" i="44" s="1"/>
  <c r="G116" i="44"/>
  <c r="H116" i="44" s="1"/>
  <c r="F63" i="45"/>
  <c r="H63" i="45" s="1"/>
  <c r="G73" i="45"/>
  <c r="G116" i="45"/>
  <c r="H116" i="45" s="1"/>
  <c r="F63" i="47"/>
  <c r="H63" i="47" s="1"/>
  <c r="F63" i="48"/>
  <c r="H63" i="48" s="1"/>
  <c r="G93" i="48"/>
  <c r="H93" i="48" s="1"/>
  <c r="G95" i="48"/>
  <c r="H95" i="48" s="1"/>
  <c r="G106" i="48"/>
  <c r="H106" i="48" s="1"/>
  <c r="G100" i="49"/>
  <c r="H100" i="49" s="1"/>
  <c r="G73" i="50"/>
  <c r="H73" i="50" s="1"/>
  <c r="F76" i="50"/>
  <c r="H76" i="50" s="1"/>
  <c r="G78" i="50"/>
  <c r="H78" i="50" s="1"/>
  <c r="G79" i="50"/>
  <c r="H79" i="50" s="1"/>
  <c r="G93" i="50"/>
  <c r="H93" i="50" s="1"/>
  <c r="G95" i="50"/>
  <c r="H95" i="50" s="1"/>
  <c r="G116" i="50"/>
  <c r="H116" i="50" s="1"/>
  <c r="F63" i="51"/>
  <c r="H63" i="51" s="1"/>
  <c r="H72" i="52"/>
  <c r="G91" i="52"/>
  <c r="H91" i="52" s="1"/>
  <c r="G95" i="54"/>
  <c r="H95" i="54" s="1"/>
  <c r="G107" i="54"/>
  <c r="H107" i="54" s="1"/>
  <c r="F62" i="50"/>
  <c r="H62" i="50" s="1"/>
  <c r="F62" i="48"/>
  <c r="H62" i="48" s="1"/>
  <c r="F64" i="51"/>
  <c r="H64" i="51" s="1"/>
  <c r="F64" i="50"/>
  <c r="H64" i="50" s="1"/>
  <c r="G72" i="50"/>
  <c r="H72" i="50" s="1"/>
  <c r="G72" i="49"/>
  <c r="H72" i="49" s="1"/>
  <c r="G72" i="48"/>
  <c r="G90" i="51"/>
  <c r="H90" i="51" s="1"/>
  <c r="G90" i="49"/>
  <c r="G92" i="55"/>
  <c r="G92" i="50"/>
  <c r="H92" i="50" s="1"/>
  <c r="G92" i="49"/>
  <c r="H92" i="49" s="1"/>
  <c r="G94" i="55"/>
  <c r="G94" i="53"/>
  <c r="H94" i="53" s="1"/>
  <c r="G94" i="50"/>
  <c r="H94" i="50" s="1"/>
  <c r="H44" i="61"/>
  <c r="F65" i="14"/>
  <c r="H65" i="14" s="1"/>
  <c r="G114" i="15"/>
  <c r="H114" i="15" s="1"/>
  <c r="F63" i="44"/>
  <c r="H63" i="44" s="1"/>
  <c r="G112" i="44"/>
  <c r="H112" i="44" s="1"/>
  <c r="F65" i="45"/>
  <c r="H65" i="45" s="1"/>
  <c r="F65" i="47"/>
  <c r="H65" i="47" s="1"/>
  <c r="G116" i="47"/>
  <c r="H116" i="47" s="1"/>
  <c r="G91" i="49"/>
  <c r="H94" i="49"/>
  <c r="G107" i="49"/>
  <c r="H107" i="49" s="1"/>
  <c r="G108" i="49"/>
  <c r="H108" i="49" s="1"/>
  <c r="G116" i="49"/>
  <c r="H116" i="49" s="1"/>
  <c r="H121" i="49"/>
  <c r="G91" i="50"/>
  <c r="H91" i="50" s="1"/>
  <c r="G104" i="51"/>
  <c r="H104" i="51" s="1"/>
  <c r="G70" i="52"/>
  <c r="H70" i="52" s="1"/>
  <c r="G116" i="52"/>
  <c r="H116" i="52" s="1"/>
  <c r="F76" i="53"/>
  <c r="H76" i="53" s="1"/>
  <c r="G116" i="53"/>
  <c r="H116" i="53" s="1"/>
  <c r="G87" i="53"/>
  <c r="H87" i="53" s="1"/>
  <c r="G87" i="50"/>
  <c r="H87" i="50" s="1"/>
  <c r="G88" i="55"/>
  <c r="G88" i="53"/>
  <c r="H88" i="53" s="1"/>
  <c r="G88" i="51"/>
  <c r="H88" i="51" s="1"/>
  <c r="G88" i="50"/>
  <c r="H88" i="50" s="1"/>
  <c r="G88" i="48"/>
  <c r="H88" i="48" s="1"/>
  <c r="G103" i="55"/>
  <c r="G103" i="53"/>
  <c r="H103" i="53" s="1"/>
  <c r="G45" i="61"/>
  <c r="H42" i="24"/>
  <c r="E19" i="10"/>
  <c r="F19" i="10" s="1"/>
  <c r="F30" i="10" s="1"/>
  <c r="E17" i="9"/>
  <c r="F17" i="9" s="1"/>
  <c r="E14" i="9"/>
  <c r="F14" i="9" s="1"/>
  <c r="G117" i="53"/>
  <c r="H117" i="53" s="1"/>
  <c r="G117" i="52"/>
  <c r="H117" i="52" s="1"/>
  <c r="G117" i="55"/>
  <c r="H117" i="55" s="1"/>
  <c r="G117" i="48"/>
  <c r="H117" i="48" s="1"/>
  <c r="G117" i="44"/>
  <c r="H117" i="44" s="1"/>
  <c r="G117" i="49"/>
  <c r="G117" i="45"/>
  <c r="H117" i="45" s="1"/>
  <c r="G117" i="54"/>
  <c r="H117" i="54" s="1"/>
  <c r="G117" i="47"/>
  <c r="H117" i="47" s="1"/>
  <c r="G117" i="50"/>
  <c r="H117" i="50" s="1"/>
  <c r="G118" i="55"/>
  <c r="H118" i="55" s="1"/>
  <c r="G118" i="53"/>
  <c r="H118" i="53" s="1"/>
  <c r="G118" i="44"/>
  <c r="H118" i="44" s="1"/>
  <c r="G118" i="49"/>
  <c r="H118" i="49" s="1"/>
  <c r="G118" i="15"/>
  <c r="H118" i="15" s="1"/>
  <c r="G118" i="50"/>
  <c r="H118" i="50" s="1"/>
  <c r="G118" i="47"/>
  <c r="H118" i="47" s="1"/>
  <c r="G118" i="13"/>
  <c r="H118" i="13" s="1"/>
  <c r="G118" i="14"/>
  <c r="H118" i="14" s="1"/>
  <c r="O4" i="69"/>
  <c r="G105" i="14"/>
  <c r="H105" i="14" s="1"/>
  <c r="E31" i="11"/>
  <c r="F30" i="12"/>
  <c r="G71" i="55"/>
  <c r="H71" i="55" s="1"/>
  <c r="G71" i="53"/>
  <c r="H71" i="53" s="1"/>
  <c r="G71" i="48"/>
  <c r="G71" i="51"/>
  <c r="G71" i="50"/>
  <c r="H71" i="50" s="1"/>
  <c r="G71" i="45"/>
  <c r="F75" i="55"/>
  <c r="F75" i="54"/>
  <c r="H75" i="54" s="1"/>
  <c r="F75" i="53"/>
  <c r="H75" i="53" s="1"/>
  <c r="F75" i="51"/>
  <c r="H75" i="51" s="1"/>
  <c r="F75" i="50"/>
  <c r="H75" i="50" s="1"/>
  <c r="G90" i="55"/>
  <c r="G90" i="48"/>
  <c r="H90" i="48" s="1"/>
  <c r="G90" i="53"/>
  <c r="H90" i="53" s="1"/>
  <c r="G90" i="45"/>
  <c r="H90" i="45" s="1"/>
  <c r="G90" i="44"/>
  <c r="H90" i="44" s="1"/>
  <c r="G97" i="55"/>
  <c r="H97" i="55" s="1"/>
  <c r="G97" i="54"/>
  <c r="H97" i="54" s="1"/>
  <c r="G97" i="53"/>
  <c r="H97" i="53" s="1"/>
  <c r="G97" i="51"/>
  <c r="H97" i="51" s="1"/>
  <c r="G97" i="50"/>
  <c r="H97" i="50" s="1"/>
  <c r="G97" i="52"/>
  <c r="H97" i="52" s="1"/>
  <c r="G97" i="49"/>
  <c r="H97" i="49" s="1"/>
  <c r="G97" i="48"/>
  <c r="H97" i="48" s="1"/>
  <c r="G97" i="46"/>
  <c r="H97" i="46" s="1"/>
  <c r="G98" i="55"/>
  <c r="H98" i="55" s="1"/>
  <c r="G98" i="53"/>
  <c r="H98" i="53" s="1"/>
  <c r="G98" i="50"/>
  <c r="H98" i="50" s="1"/>
  <c r="G98" i="51"/>
  <c r="H98" i="51" s="1"/>
  <c r="G98" i="49"/>
  <c r="H98" i="49" s="1"/>
  <c r="G98" i="46"/>
  <c r="H98" i="46" s="1"/>
  <c r="G102" i="55"/>
  <c r="H102" i="55" s="1"/>
  <c r="G102" i="53"/>
  <c r="H102" i="53" s="1"/>
  <c r="G102" i="50"/>
  <c r="H102" i="50" s="1"/>
  <c r="G102" i="49"/>
  <c r="G107" i="53"/>
  <c r="H107" i="53" s="1"/>
  <c r="G107" i="52"/>
  <c r="H107" i="52" s="1"/>
  <c r="G107" i="51"/>
  <c r="H107" i="51" s="1"/>
  <c r="G107" i="50"/>
  <c r="H107" i="50" s="1"/>
  <c r="G108" i="55"/>
  <c r="H108" i="55" s="1"/>
  <c r="G108" i="53"/>
  <c r="H108" i="53" s="1"/>
  <c r="G108" i="52"/>
  <c r="H108" i="52" s="1"/>
  <c r="G108" i="54"/>
  <c r="H108" i="54" s="1"/>
  <c r="G108" i="48"/>
  <c r="H108" i="48" s="1"/>
  <c r="G108" i="51"/>
  <c r="H108" i="51" s="1"/>
  <c r="G108" i="50"/>
  <c r="H108" i="50" s="1"/>
  <c r="G108" i="45"/>
  <c r="H108" i="45" s="1"/>
  <c r="G112" i="55"/>
  <c r="H112" i="55" s="1"/>
  <c r="G112" i="53"/>
  <c r="H112" i="53" s="1"/>
  <c r="G112" i="52"/>
  <c r="H112" i="52" s="1"/>
  <c r="G112" i="51"/>
  <c r="H112" i="51" s="1"/>
  <c r="G112" i="54"/>
  <c r="H112" i="54" s="1"/>
  <c r="G112" i="50"/>
  <c r="H112" i="50" s="1"/>
  <c r="G112" i="49"/>
  <c r="H112" i="49" s="1"/>
  <c r="G112" i="48"/>
  <c r="H112" i="48" s="1"/>
  <c r="G112" i="46"/>
  <c r="H112" i="46" s="1"/>
  <c r="G114" i="55"/>
  <c r="H114" i="55" s="1"/>
  <c r="G114" i="53"/>
  <c r="H114" i="53" s="1"/>
  <c r="G114" i="49"/>
  <c r="G114" i="46"/>
  <c r="G114" i="44"/>
  <c r="H114" i="44" s="1"/>
  <c r="G43" i="59"/>
  <c r="H43" i="59" s="1"/>
  <c r="G43" i="23"/>
  <c r="H43" i="23" s="1"/>
  <c r="G43" i="63"/>
  <c r="H43" i="63" s="1"/>
  <c r="G48" i="67"/>
  <c r="H48" i="67" s="1"/>
  <c r="G48" i="59"/>
  <c r="H48" i="59" s="1"/>
  <c r="G51" i="59"/>
  <c r="H51" i="59" s="1"/>
  <c r="G51" i="67"/>
  <c r="G51" i="63"/>
  <c r="H51" i="63" s="1"/>
  <c r="H75" i="15"/>
  <c r="H65" i="15"/>
  <c r="H64" i="46"/>
  <c r="H75" i="46"/>
  <c r="H64" i="49"/>
  <c r="H75" i="49"/>
  <c r="H75" i="52"/>
  <c r="H75" i="55"/>
  <c r="G93" i="55"/>
  <c r="G93" i="54"/>
  <c r="H93" i="54" s="1"/>
  <c r="G93" i="53"/>
  <c r="H93" i="53" s="1"/>
  <c r="G93" i="49"/>
  <c r="H93" i="49" s="1"/>
  <c r="G93" i="46"/>
  <c r="H93" i="46" s="1"/>
  <c r="G93" i="44"/>
  <c r="H93" i="44" s="1"/>
  <c r="G105" i="55"/>
  <c r="G105" i="52"/>
  <c r="H105" i="52" s="1"/>
  <c r="G105" i="54"/>
  <c r="H105" i="54" s="1"/>
  <c r="G105" i="50"/>
  <c r="H105" i="50" s="1"/>
  <c r="G105" i="53"/>
  <c r="H105" i="53" s="1"/>
  <c r="G105" i="51"/>
  <c r="H105" i="51" s="1"/>
  <c r="G110" i="55"/>
  <c r="G110" i="50"/>
  <c r="H110" i="50" s="1"/>
  <c r="G110" i="48"/>
  <c r="H110" i="48" s="1"/>
  <c r="G110" i="49"/>
  <c r="H110" i="49" s="1"/>
  <c r="G110" i="46"/>
  <c r="G110" i="45"/>
  <c r="H110" i="45" s="1"/>
  <c r="G93" i="13"/>
  <c r="H93" i="13" s="1"/>
  <c r="G93" i="15"/>
  <c r="H93" i="15" s="1"/>
  <c r="G105" i="48"/>
  <c r="H105" i="48" s="1"/>
  <c r="G93" i="52"/>
  <c r="H93" i="52" s="1"/>
  <c r="G110" i="53"/>
  <c r="H110" i="53" s="1"/>
  <c r="G31" i="10"/>
  <c r="G31" i="11"/>
  <c r="G48" i="63"/>
  <c r="H48" i="63" s="1"/>
  <c r="G94" i="51"/>
  <c r="H94" i="51" s="1"/>
  <c r="G69" i="55"/>
  <c r="H69" i="55" s="1"/>
  <c r="G69" i="53"/>
  <c r="H69" i="53" s="1"/>
  <c r="G72" i="55"/>
  <c r="G72" i="53"/>
  <c r="H72" i="53" s="1"/>
  <c r="G72" i="54"/>
  <c r="D33" i="3"/>
  <c r="I33" i="3" s="1"/>
  <c r="I32" i="3"/>
  <c r="G115" i="53"/>
  <c r="H115" i="53" s="1"/>
  <c r="G115" i="55"/>
  <c r="G115" i="52"/>
  <c r="H115" i="52" s="1"/>
  <c r="G45" i="22"/>
  <c r="H45" i="22" s="1"/>
  <c r="F64" i="55"/>
  <c r="H64" i="55" s="1"/>
  <c r="F64" i="53"/>
  <c r="H64" i="53" s="1"/>
  <c r="G70" i="55"/>
  <c r="G70" i="54"/>
  <c r="G73" i="55"/>
  <c r="H73" i="55" s="1"/>
  <c r="G73" i="53"/>
  <c r="H73" i="53" s="1"/>
  <c r="G104" i="55"/>
  <c r="G104" i="54"/>
  <c r="H104" i="54" s="1"/>
  <c r="G104" i="53"/>
  <c r="H104" i="53" s="1"/>
  <c r="E44" i="67"/>
  <c r="E44" i="60"/>
  <c r="E44" i="59"/>
  <c r="E44" i="58"/>
  <c r="E44" i="57"/>
  <c r="E44" i="56"/>
  <c r="E44" i="66"/>
  <c r="E44" i="65"/>
  <c r="E44" i="64"/>
  <c r="G45" i="59"/>
  <c r="H45" i="59" s="1"/>
  <c r="G45" i="66"/>
  <c r="H45" i="66" s="1"/>
  <c r="G45" i="60"/>
  <c r="H45" i="60" s="1"/>
  <c r="H47" i="24"/>
  <c r="H80" i="46"/>
  <c r="H111" i="46"/>
  <c r="H105" i="46"/>
  <c r="H117" i="46"/>
  <c r="H122" i="46"/>
  <c r="H81" i="49"/>
  <c r="H91" i="49"/>
  <c r="H115" i="49"/>
  <c r="H123" i="49"/>
  <c r="H81" i="55"/>
  <c r="H91" i="55"/>
  <c r="H93" i="55"/>
  <c r="H115" i="55"/>
  <c r="H49" i="58"/>
  <c r="H45" i="61"/>
  <c r="H45" i="67"/>
  <c r="H51" i="67"/>
  <c r="G91" i="54"/>
  <c r="H91" i="54" s="1"/>
  <c r="G91" i="53"/>
  <c r="H91" i="53" s="1"/>
  <c r="G96" i="55"/>
  <c r="G96" i="53"/>
  <c r="H96" i="53" s="1"/>
  <c r="G113" i="55"/>
  <c r="G113" i="52"/>
  <c r="H113" i="52" s="1"/>
  <c r="G46" i="65"/>
  <c r="H46" i="65" s="1"/>
  <c r="G46" i="67"/>
  <c r="H46" i="67" s="1"/>
  <c r="G49" i="59"/>
  <c r="H49" i="59" s="1"/>
  <c r="G49" i="61"/>
  <c r="G49" i="23"/>
  <c r="H49" i="23" s="1"/>
  <c r="H44" i="24"/>
  <c r="H46" i="24"/>
  <c r="H49" i="24"/>
  <c r="H72" i="46"/>
  <c r="H83" i="46"/>
  <c r="H107" i="46"/>
  <c r="H100" i="46"/>
  <c r="H92" i="46"/>
  <c r="H94" i="46"/>
  <c r="H116" i="46"/>
  <c r="H121" i="46"/>
  <c r="H71" i="49"/>
  <c r="H90" i="49"/>
  <c r="H114" i="49"/>
  <c r="H96" i="49"/>
  <c r="H72" i="55"/>
  <c r="H83" i="55"/>
  <c r="H110" i="55"/>
  <c r="H92" i="55"/>
  <c r="H94" i="55"/>
  <c r="H106" i="55"/>
  <c r="H121" i="55"/>
  <c r="H45" i="58"/>
  <c r="H50" i="58"/>
  <c r="H49" i="61"/>
  <c r="H45" i="64"/>
  <c r="H49" i="67"/>
  <c r="G31" i="9"/>
  <c r="H76" i="15"/>
  <c r="H62" i="49"/>
  <c r="H76" i="49"/>
  <c r="H62" i="52"/>
  <c r="H76" i="55"/>
  <c r="H42" i="58"/>
  <c r="G31" i="12"/>
  <c r="F31" i="12"/>
  <c r="E31" i="12"/>
  <c r="F30" i="11"/>
  <c r="F31" i="11"/>
  <c r="P2" i="69"/>
  <c r="D31" i="67"/>
  <c r="D31" i="64"/>
  <c r="D31" i="58"/>
  <c r="H50" i="67"/>
  <c r="H47" i="64"/>
  <c r="D31" i="24"/>
  <c r="H65" i="55"/>
  <c r="H103" i="55"/>
  <c r="H104" i="55"/>
  <c r="H113" i="55"/>
  <c r="H70" i="55"/>
  <c r="H88" i="55"/>
  <c r="H90" i="55"/>
  <c r="H63" i="52"/>
  <c r="H65" i="49"/>
  <c r="H73" i="46"/>
  <c r="H82" i="46"/>
  <c r="H110" i="46"/>
  <c r="H102" i="46"/>
  <c r="H67" i="46"/>
  <c r="H95" i="46"/>
  <c r="H79" i="46"/>
  <c r="H96" i="46"/>
  <c r="H69" i="46"/>
  <c r="H114" i="46"/>
  <c r="H90" i="46"/>
  <c r="H71" i="46"/>
  <c r="D51" i="55"/>
  <c r="H100" i="55"/>
  <c r="H82" i="55"/>
  <c r="H67" i="55"/>
  <c r="H111" i="55"/>
  <c r="H95" i="55"/>
  <c r="H79" i="55"/>
  <c r="H122" i="55"/>
  <c r="H96" i="55"/>
  <c r="H105" i="55"/>
  <c r="H80" i="55"/>
  <c r="H64" i="52"/>
  <c r="D51" i="52"/>
  <c r="D51" i="49"/>
  <c r="H73" i="49"/>
  <c r="H117" i="49"/>
  <c r="H82" i="49"/>
  <c r="H102" i="49"/>
  <c r="H67" i="49"/>
  <c r="H111" i="49"/>
  <c r="H95" i="49"/>
  <c r="H79" i="49"/>
  <c r="H122" i="49"/>
  <c r="H69" i="49"/>
  <c r="H105" i="49"/>
  <c r="H80" i="49"/>
  <c r="D51" i="46"/>
  <c r="D51" i="15"/>
  <c r="H64" i="15"/>
  <c r="G86" i="55"/>
  <c r="H86" i="55" s="1"/>
  <c r="G86" i="54"/>
  <c r="H86" i="54" s="1"/>
  <c r="G86" i="51"/>
  <c r="H86" i="51" s="1"/>
  <c r="G86" i="53"/>
  <c r="H86" i="53" s="1"/>
  <c r="G86" i="52"/>
  <c r="H86" i="52" s="1"/>
  <c r="G68" i="54"/>
  <c r="G68" i="53"/>
  <c r="H68" i="53" s="1"/>
  <c r="G68" i="52"/>
  <c r="H68" i="52" s="1"/>
  <c r="G68" i="51"/>
  <c r="G68" i="50"/>
  <c r="H68" i="50" s="1"/>
  <c r="G68" i="49"/>
  <c r="H68" i="49" s="1"/>
  <c r="G68" i="55"/>
  <c r="H68" i="55" s="1"/>
  <c r="C10" i="39"/>
  <c r="N4" i="69"/>
  <c r="N31" i="69"/>
  <c r="J32" i="6"/>
  <c r="N33" i="69" s="1"/>
  <c r="G43" i="57"/>
  <c r="H43" i="57" s="1"/>
  <c r="G43" i="58"/>
  <c r="H43" i="58" s="1"/>
  <c r="G43" i="60"/>
  <c r="H43" i="60" s="1"/>
  <c r="G43" i="62"/>
  <c r="H43" i="62" s="1"/>
  <c r="G43" i="64"/>
  <c r="H43" i="64" s="1"/>
  <c r="G43" i="66"/>
  <c r="H43" i="66" s="1"/>
  <c r="G43" i="56"/>
  <c r="H43" i="56" s="1"/>
  <c r="G43" i="22"/>
  <c r="H43" i="22" s="1"/>
  <c r="G48" i="57"/>
  <c r="H48" i="57" s="1"/>
  <c r="G48" i="58"/>
  <c r="H48" i="58" s="1"/>
  <c r="G48" i="60"/>
  <c r="H48" i="60" s="1"/>
  <c r="G48" i="62"/>
  <c r="H48" i="62" s="1"/>
  <c r="G48" i="64"/>
  <c r="H48" i="64" s="1"/>
  <c r="G48" i="66"/>
  <c r="H48" i="66" s="1"/>
  <c r="G48" i="56"/>
  <c r="H48" i="56" s="1"/>
  <c r="G48" i="22"/>
  <c r="H48" i="22" s="1"/>
  <c r="G51" i="57"/>
  <c r="H51" i="57" s="1"/>
  <c r="G51" i="58"/>
  <c r="H51" i="58" s="1"/>
  <c r="G51" i="60"/>
  <c r="H51" i="60" s="1"/>
  <c r="G51" i="62"/>
  <c r="H51" i="62" s="1"/>
  <c r="G51" i="64"/>
  <c r="H51" i="64" s="1"/>
  <c r="G51" i="66"/>
  <c r="H51" i="66" s="1"/>
  <c r="G51" i="56"/>
  <c r="H51" i="56" s="1"/>
  <c r="G51" i="22"/>
  <c r="H51" i="22" s="1"/>
  <c r="G51" i="23"/>
  <c r="H51" i="23" s="1"/>
  <c r="G106" i="51"/>
  <c r="H106" i="51" s="1"/>
  <c r="G110" i="51"/>
  <c r="H110" i="51" s="1"/>
  <c r="G114" i="51"/>
  <c r="H114" i="51" s="1"/>
  <c r="G118" i="51"/>
  <c r="H118" i="51" s="1"/>
  <c r="G67" i="52"/>
  <c r="H67" i="52" s="1"/>
  <c r="G69" i="52"/>
  <c r="H69" i="52" s="1"/>
  <c r="G71" i="52"/>
  <c r="H71" i="52" s="1"/>
  <c r="G73" i="52"/>
  <c r="H73" i="52" s="1"/>
  <c r="G82" i="52"/>
  <c r="H82" i="52" s="1"/>
  <c r="G90" i="52"/>
  <c r="H90" i="52" s="1"/>
  <c r="G94" i="52"/>
  <c r="H94" i="52" s="1"/>
  <c r="G98" i="52"/>
  <c r="H98" i="52" s="1"/>
  <c r="G110" i="52"/>
  <c r="H110" i="52" s="1"/>
  <c r="G114" i="52"/>
  <c r="H114" i="52" s="1"/>
  <c r="G118" i="52"/>
  <c r="H118" i="52" s="1"/>
  <c r="G121" i="52"/>
  <c r="H121" i="52" s="1"/>
  <c r="F63" i="53"/>
  <c r="H63" i="53" s="1"/>
  <c r="F65" i="53"/>
  <c r="H65" i="53" s="1"/>
  <c r="G82" i="53"/>
  <c r="H82" i="53" s="1"/>
  <c r="G85" i="53"/>
  <c r="H85" i="53" s="1"/>
  <c r="G121" i="53"/>
  <c r="H121" i="53" s="1"/>
  <c r="F63" i="54"/>
  <c r="H63" i="54" s="1"/>
  <c r="F65" i="54"/>
  <c r="H65" i="54" s="1"/>
  <c r="G67" i="54"/>
  <c r="G69" i="54"/>
  <c r="G71" i="54"/>
  <c r="G73" i="54"/>
  <c r="G78" i="54"/>
  <c r="H78" i="54" s="1"/>
  <c r="G90" i="54"/>
  <c r="H90" i="54" s="1"/>
  <c r="G94" i="54"/>
  <c r="H94" i="54" s="1"/>
  <c r="G98" i="54"/>
  <c r="H98" i="54" s="1"/>
  <c r="G102" i="54"/>
  <c r="H102" i="54" s="1"/>
  <c r="G106" i="54"/>
  <c r="H106" i="54" s="1"/>
  <c r="G110" i="54"/>
  <c r="H110" i="54" s="1"/>
  <c r="G114" i="54"/>
  <c r="H114" i="54" s="1"/>
  <c r="G118" i="54"/>
  <c r="H118" i="54" s="1"/>
  <c r="D67" i="3"/>
  <c r="I67" i="3" s="1"/>
  <c r="I66" i="3"/>
  <c r="G48" i="23"/>
  <c r="H48" i="23" s="1"/>
  <c r="G43" i="24"/>
  <c r="H43" i="24" s="1"/>
  <c r="G48" i="24"/>
  <c r="H48" i="24" s="1"/>
  <c r="G51" i="24"/>
  <c r="H51" i="24" s="1"/>
  <c r="G43" i="65"/>
  <c r="H43" i="65" s="1"/>
  <c r="G48" i="65"/>
  <c r="H48" i="65" s="1"/>
  <c r="G51" i="65"/>
  <c r="H51" i="65" s="1"/>
  <c r="G43" i="61"/>
  <c r="H43" i="61" s="1"/>
  <c r="G48" i="61"/>
  <c r="H48" i="61" s="1"/>
  <c r="G51" i="61"/>
  <c r="H51" i="61" s="1"/>
  <c r="G46" i="57"/>
  <c r="H46" i="57" s="1"/>
  <c r="G46" i="58"/>
  <c r="H46" i="58" s="1"/>
  <c r="G46" i="60"/>
  <c r="H46" i="60" s="1"/>
  <c r="G46" i="62"/>
  <c r="H46" i="62" s="1"/>
  <c r="G46" i="64"/>
  <c r="H46" i="64" s="1"/>
  <c r="G46" i="66"/>
  <c r="H46" i="66" s="1"/>
  <c r="G46" i="56"/>
  <c r="H46" i="56" s="1"/>
  <c r="G46" i="22"/>
  <c r="H46" i="22" s="1"/>
  <c r="G49" i="57"/>
  <c r="H49" i="57" s="1"/>
  <c r="G49" i="58"/>
  <c r="G49" i="60"/>
  <c r="H49" i="60" s="1"/>
  <c r="G49" i="62"/>
  <c r="H49" i="62" s="1"/>
  <c r="G49" i="64"/>
  <c r="H49" i="64" s="1"/>
  <c r="G49" i="66"/>
  <c r="H49" i="66" s="1"/>
  <c r="G49" i="56"/>
  <c r="H49" i="56" s="1"/>
  <c r="G49" i="22"/>
  <c r="H49" i="22" s="1"/>
  <c r="F31" i="10" l="1"/>
  <c r="O33" i="69"/>
  <c r="P33" i="69" s="1"/>
  <c r="G118" i="46"/>
  <c r="H118" i="46" s="1"/>
  <c r="G118" i="45"/>
  <c r="H118" i="45" s="1"/>
  <c r="G118" i="48"/>
  <c r="H118" i="48" s="1"/>
  <c r="O31" i="69"/>
  <c r="P31" i="69" s="1"/>
  <c r="E31" i="10"/>
  <c r="F30" i="9"/>
  <c r="F31" i="9"/>
  <c r="P4" i="69"/>
  <c r="E31" i="9"/>
  <c r="G85" i="55"/>
  <c r="H85" i="55" s="1"/>
  <c r="G85" i="50"/>
  <c r="H85" i="50" s="1"/>
  <c r="G85" i="48"/>
  <c r="H85" i="48" s="1"/>
  <c r="G85" i="54"/>
  <c r="H85" i="54" s="1"/>
  <c r="G85" i="52"/>
  <c r="H85" i="52" s="1"/>
  <c r="G85" i="51"/>
  <c r="H85" i="51" s="1"/>
  <c r="G85" i="45"/>
  <c r="H85" i="45" s="1"/>
  <c r="G85" i="47"/>
  <c r="H85" i="47" s="1"/>
  <c r="G85" i="49"/>
  <c r="H85" i="49" s="1"/>
  <c r="G85" i="46"/>
  <c r="H85" i="46" s="1"/>
  <c r="G85" i="15"/>
  <c r="H85" i="15" s="1"/>
  <c r="G85" i="13"/>
  <c r="H85" i="13" s="1"/>
  <c r="G85" i="14"/>
  <c r="H85" i="14" s="1"/>
  <c r="G85" i="44"/>
  <c r="H85" i="44" s="1"/>
  <c r="G86" i="50"/>
  <c r="H86" i="50" s="1"/>
  <c r="G86" i="48"/>
  <c r="H86" i="48" s="1"/>
  <c r="G86" i="47"/>
  <c r="H86" i="47" s="1"/>
  <c r="G86" i="14"/>
  <c r="H86" i="14" s="1"/>
  <c r="G86" i="45"/>
  <c r="H86" i="45" s="1"/>
  <c r="G86" i="49"/>
  <c r="H86" i="49" s="1"/>
  <c r="G86" i="46"/>
  <c r="H86" i="46" s="1"/>
  <c r="G86" i="13"/>
  <c r="H86" i="13" s="1"/>
  <c r="G86" i="44"/>
  <c r="H86" i="44" s="1"/>
  <c r="G86" i="15"/>
  <c r="H86" i="15" s="1"/>
  <c r="G120" i="55"/>
  <c r="H120" i="55" s="1"/>
  <c r="G120" i="54"/>
  <c r="H120" i="54" s="1"/>
  <c r="G120" i="52"/>
  <c r="H120" i="52" s="1"/>
  <c r="G120" i="51"/>
  <c r="H120" i="51" s="1"/>
  <c r="G120" i="49"/>
  <c r="H120" i="49" s="1"/>
  <c r="G120" i="48"/>
  <c r="H120" i="48" s="1"/>
  <c r="G120" i="53"/>
  <c r="H120" i="53" s="1"/>
  <c r="G120" i="46"/>
  <c r="H120" i="46" s="1"/>
  <c r="G120" i="45"/>
  <c r="H120" i="45" s="1"/>
  <c r="G120" i="15"/>
  <c r="H120" i="15" s="1"/>
  <c r="G120" i="13"/>
  <c r="H120" i="13" s="1"/>
  <c r="G120" i="14"/>
  <c r="H120" i="14" s="1"/>
  <c r="G120" i="50"/>
  <c r="H120" i="50" s="1"/>
  <c r="G120" i="47"/>
  <c r="H120" i="47" s="1"/>
  <c r="G120" i="44"/>
  <c r="H120" i="44" s="1"/>
  <c r="G119" i="53"/>
  <c r="H119" i="53" s="1"/>
  <c r="G119" i="52"/>
  <c r="H119" i="52" s="1"/>
  <c r="G119" i="50"/>
  <c r="H119" i="50" s="1"/>
  <c r="G119" i="49"/>
  <c r="H119" i="49" s="1"/>
  <c r="G119" i="55"/>
  <c r="H119" i="55" s="1"/>
  <c r="G119" i="54"/>
  <c r="H119" i="54" s="1"/>
  <c r="G119" i="48"/>
  <c r="H119" i="48" s="1"/>
  <c r="G119" i="47"/>
  <c r="H119" i="47" s="1"/>
  <c r="G119" i="46"/>
  <c r="H119" i="46" s="1"/>
  <c r="G119" i="44"/>
  <c r="H119" i="44" s="1"/>
  <c r="G119" i="13"/>
  <c r="H119" i="13" s="1"/>
  <c r="G119" i="14"/>
  <c r="H119" i="14" s="1"/>
  <c r="G119" i="51"/>
  <c r="H119" i="51" s="1"/>
  <c r="G119" i="45"/>
  <c r="H119" i="45" s="1"/>
  <c r="G119" i="15"/>
  <c r="H119" i="15" s="1"/>
</calcChain>
</file>

<file path=xl/sharedStrings.xml><?xml version="1.0" encoding="utf-8"?>
<sst xmlns="http://schemas.openxmlformats.org/spreadsheetml/2006/main" count="6075" uniqueCount="909">
  <si>
    <r>
      <t xml:space="preserve">Density at 15 </t>
    </r>
    <r>
      <rPr>
        <vertAlign val="superscript"/>
        <sz val="8"/>
        <rFont val="Arial"/>
        <family val="2"/>
      </rPr>
      <t>o</t>
    </r>
    <r>
      <rPr>
        <sz val="8"/>
        <rFont val="Arial"/>
        <family val="2"/>
      </rPr>
      <t xml:space="preserve">C </t>
    </r>
    <r>
      <rPr>
        <vertAlign val="superscript"/>
        <sz val="8"/>
        <rFont val="Arial"/>
        <family val="2"/>
      </rPr>
      <t>(2)</t>
    </r>
  </si>
  <si>
    <r>
      <t xml:space="preserve">Polycyclic aromatic hydrocarbons (PAH) </t>
    </r>
    <r>
      <rPr>
        <vertAlign val="superscript"/>
        <sz val="8"/>
        <rFont val="Arial"/>
        <family val="2"/>
      </rPr>
      <t>(3)</t>
    </r>
  </si>
  <si>
    <t>EN 12916</t>
  </si>
  <si>
    <t>(2) In cases of dispute EN ISO 3675: 1998 shall be used</t>
  </si>
  <si>
    <t>--</t>
  </si>
  <si>
    <t>kPa</t>
  </si>
  <si>
    <t>% (m/m)</t>
  </si>
  <si>
    <t>-- Methanol</t>
  </si>
  <si>
    <t>-- Ethanol</t>
  </si>
  <si>
    <t>mg/kg</t>
  </si>
  <si>
    <t>g/l</t>
  </si>
  <si>
    <t>April</t>
  </si>
  <si>
    <t>August</t>
  </si>
  <si>
    <t>September</t>
  </si>
  <si>
    <t>November</t>
  </si>
  <si>
    <r>
      <t>o</t>
    </r>
    <r>
      <rPr>
        <sz val="8"/>
        <rFont val="Arial"/>
        <family val="2"/>
      </rPr>
      <t>C</t>
    </r>
  </si>
  <si>
    <r>
      <t>kg/m</t>
    </r>
    <r>
      <rPr>
        <vertAlign val="superscript"/>
        <sz val="8"/>
        <rFont val="Arial"/>
        <family val="2"/>
      </rPr>
      <t>3</t>
    </r>
  </si>
  <si>
    <t>Cetane number</t>
  </si>
  <si>
    <t>Country</t>
  </si>
  <si>
    <t>Reporting Year</t>
  </si>
  <si>
    <t>Unit</t>
  </si>
  <si>
    <t>Analytical and statistical results</t>
  </si>
  <si>
    <t>Minimum</t>
  </si>
  <si>
    <t>Maximum</t>
  </si>
  <si>
    <t>Mean</t>
  </si>
  <si>
    <t>Standard Deviation</t>
  </si>
  <si>
    <t>National Specification, if any</t>
  </si>
  <si>
    <t>Motor Octane Number</t>
  </si>
  <si>
    <t>Research Octane Number</t>
  </si>
  <si>
    <t>Vapour Pressure, DVPE</t>
  </si>
  <si>
    <t>Distillation</t>
  </si>
  <si>
    <t>Hydrocarbon analysis</t>
  </si>
  <si>
    <t>-- Aromatics</t>
  </si>
  <si>
    <t>-- Benzene</t>
  </si>
  <si>
    <t>Oxygen content</t>
  </si>
  <si>
    <t>Oxygenates</t>
  </si>
  <si>
    <t>-- Iso-propyl alcohol</t>
  </si>
  <si>
    <t>-- Tert-butyl alcohol</t>
  </si>
  <si>
    <t>-- Iso-butyl alcohol</t>
  </si>
  <si>
    <t>-- Ethers with 5 or more carbon atoms per molecule</t>
  </si>
  <si>
    <t>-- other oxygenates</t>
  </si>
  <si>
    <t>Sulphur content</t>
  </si>
  <si>
    <t>Lead content</t>
  </si>
  <si>
    <t>Number of samples in month</t>
  </si>
  <si>
    <t>January</t>
  </si>
  <si>
    <t>February</t>
  </si>
  <si>
    <t>March</t>
  </si>
  <si>
    <t>May</t>
  </si>
  <si>
    <t>June</t>
  </si>
  <si>
    <t>July</t>
  </si>
  <si>
    <t>October</t>
  </si>
  <si>
    <t>December</t>
  </si>
  <si>
    <t>Total</t>
  </si>
  <si>
    <t>Reporting year</t>
  </si>
  <si>
    <t>Parameter</t>
  </si>
  <si>
    <t>National Specifications</t>
  </si>
  <si>
    <t>Standard deviation</t>
  </si>
  <si>
    <r>
      <t xml:space="preserve">Density at 15 </t>
    </r>
    <r>
      <rPr>
        <vertAlign val="superscript"/>
        <sz val="8"/>
        <rFont val="Arial"/>
        <family val="2"/>
      </rPr>
      <t>o</t>
    </r>
    <r>
      <rPr>
        <sz val="8"/>
        <rFont val="Arial"/>
        <family val="2"/>
      </rPr>
      <t>C</t>
    </r>
  </si>
  <si>
    <t>Distillation -- 95-%-Point</t>
  </si>
  <si>
    <t>Parent fuel grade</t>
  </si>
  <si>
    <t>National fuel grade</t>
  </si>
  <si>
    <r>
      <t>N</t>
    </r>
    <r>
      <rPr>
        <b/>
        <vertAlign val="superscript"/>
        <sz val="8"/>
        <rFont val="Arial"/>
        <family val="2"/>
      </rPr>
      <t>o</t>
    </r>
    <r>
      <rPr>
        <b/>
        <sz val="8"/>
        <rFont val="Arial"/>
        <family val="2"/>
      </rPr>
      <t xml:space="preserve"> Samples</t>
    </r>
  </si>
  <si>
    <r>
      <t xml:space="preserve">Limiting value </t>
    </r>
    <r>
      <rPr>
        <b/>
        <vertAlign val="superscript"/>
        <sz val="10"/>
        <rFont val="Arial"/>
        <family val="2"/>
      </rPr>
      <t>(1)</t>
    </r>
  </si>
  <si>
    <t>Method</t>
  </si>
  <si>
    <t>Reproducability, R</t>
  </si>
  <si>
    <t>EN-ISO 5165</t>
  </si>
  <si>
    <t>EN-ISO 3675</t>
  </si>
  <si>
    <t>EN-ISO 3405</t>
  </si>
  <si>
    <t>Tolerance limits</t>
  </si>
  <si>
    <t>Exceeded?</t>
  </si>
  <si>
    <t>Notes on exceedences</t>
  </si>
  <si>
    <t>Values</t>
  </si>
  <si>
    <t>Date</t>
  </si>
  <si>
    <t>Test Methods and Analysis</t>
  </si>
  <si>
    <t>Sampling Frequency</t>
  </si>
  <si>
    <t>Reporting Results</t>
  </si>
  <si>
    <t>Details/action taken</t>
  </si>
  <si>
    <r>
      <t xml:space="preserve">Limiting Value </t>
    </r>
    <r>
      <rPr>
        <b/>
        <vertAlign val="superscript"/>
        <sz val="10"/>
        <rFont val="Arial"/>
        <family val="2"/>
      </rPr>
      <t>(1)</t>
    </r>
  </si>
  <si>
    <t>ASTM D1319</t>
  </si>
  <si>
    <t>EN 1601</t>
  </si>
  <si>
    <t>EN 237</t>
  </si>
  <si>
    <t>Reporting results</t>
  </si>
  <si>
    <t>Sampling frequency</t>
  </si>
  <si>
    <t>* N = 1st May to 30th September (normal) ; A = 1st June to 31st August (arctic).</t>
  </si>
  <si>
    <t>Details of those compiling the Fuel Quality Monitoring Report</t>
  </si>
  <si>
    <t>Litres</t>
  </si>
  <si>
    <t>Tonnes</t>
  </si>
  <si>
    <t>National sales total</t>
  </si>
  <si>
    <t>Description of Fuel Quality Monitoring System</t>
  </si>
  <si>
    <t>Year:</t>
  </si>
  <si>
    <t>* Normal = 1st May to 30th September; Arctic = 1st June to 31st August</t>
  </si>
  <si>
    <r>
      <t xml:space="preserve">--evaporated at 100 </t>
    </r>
    <r>
      <rPr>
        <vertAlign val="superscript"/>
        <sz val="8"/>
        <rFont val="Arial"/>
        <family val="2"/>
      </rPr>
      <t>o</t>
    </r>
    <r>
      <rPr>
        <sz val="8"/>
        <rFont val="Arial"/>
        <family val="2"/>
      </rPr>
      <t>C</t>
    </r>
  </si>
  <si>
    <r>
      <t xml:space="preserve">-- evaporated at 150 </t>
    </r>
    <r>
      <rPr>
        <vertAlign val="superscript"/>
        <sz val="8"/>
        <rFont val="Arial"/>
        <family val="2"/>
      </rPr>
      <t>o</t>
    </r>
    <r>
      <rPr>
        <sz val="8"/>
        <rFont val="Arial"/>
        <family val="2"/>
      </rPr>
      <t xml:space="preserve">C </t>
    </r>
  </si>
  <si>
    <r>
      <t xml:space="preserve">-- evaporated at 100 </t>
    </r>
    <r>
      <rPr>
        <vertAlign val="superscript"/>
        <sz val="8"/>
        <rFont val="Arial"/>
        <family val="2"/>
      </rPr>
      <t>o</t>
    </r>
    <r>
      <rPr>
        <sz val="8"/>
        <rFont val="Arial"/>
        <family val="2"/>
      </rPr>
      <t>C</t>
    </r>
  </si>
  <si>
    <t>-- Olefins</t>
  </si>
  <si>
    <t>Polycyclic aromatic hydrocarbons</t>
  </si>
  <si>
    <t>Other notes (optional):</t>
  </si>
  <si>
    <t>Directive 98/70/EC: Test Methods, Limit Values and Tolerance Limits*</t>
  </si>
  <si>
    <t>Petrol</t>
  </si>
  <si>
    <t>98/70/EC</t>
  </si>
  <si>
    <t>Limit values</t>
  </si>
  <si>
    <t>Tolerance limits
(95% confidence)</t>
  </si>
  <si>
    <t>Min.</t>
  </si>
  <si>
    <t>Max.</t>
  </si>
  <si>
    <t>Research Octane Number (RON)</t>
  </si>
  <si>
    <t>(RON 91 fuel only)</t>
  </si>
  <si>
    <t>Motor Octane Number (MON)</t>
  </si>
  <si>
    <t>EN 13016-1</t>
  </si>
  <si>
    <t>EN 12177</t>
  </si>
  <si>
    <t>EN 238</t>
  </si>
  <si>
    <t>EN 24260</t>
  </si>
  <si>
    <t>Sulphur content (sulphur free, from 2005)</t>
  </si>
  <si>
    <t>Diesel</t>
  </si>
  <si>
    <t>Distillation -- 95% Point</t>
  </si>
  <si>
    <t>Contacts &amp; Summary</t>
  </si>
  <si>
    <t>The authorities responsible for compiling the fuel quality monitoring report are requested to complete the table below.</t>
  </si>
  <si>
    <t>Reporting Year:</t>
  </si>
  <si>
    <t>Country:</t>
  </si>
  <si>
    <t>Date Report Completed:</t>
  </si>
  <si>
    <t>Organisation Responsible for Report</t>
  </si>
  <si>
    <t>Person Responsible for Report:</t>
  </si>
  <si>
    <t>Telephone Number:</t>
  </si>
  <si>
    <t>Email:</t>
  </si>
  <si>
    <t>DEFINITIONS AND EXPLANATION</t>
  </si>
  <si>
    <r>
      <t>Parent fuel grade</t>
    </r>
    <r>
      <rPr>
        <sz val="12"/>
        <rFont val="Times New Roman"/>
        <family val="1"/>
      </rPr>
      <t>: Directive 98/70/EC sets the environmental specifications for petrol and diesel fuel marketed in the EU. The specifications in the Directive can be thought of as ‘parent fuel grades’. These include (i) regular unleaded petrol (RON &gt; 91), (ii) unleaded petrol (RON &gt; 95) and (iii) diesel fuel.</t>
    </r>
  </si>
  <si>
    <t>SUMMARY REPORTING FORMAT FOR PETROL &amp; DIESEL</t>
  </si>
  <si>
    <t>Member States are requested to provide a brief general summary of the results of the year's monitoring, including information on any:</t>
  </si>
  <si>
    <t>- other parameters measured;</t>
  </si>
  <si>
    <t>- exclusions;</t>
  </si>
  <si>
    <t>- further details on breaches of parameter tolerance limits (i.e. number of samples, values);</t>
  </si>
  <si>
    <t>- enforcement actions taken as a result of breaches of the limit values/tolerance limits; and</t>
  </si>
  <si>
    <t>- additional information deemed relevant.</t>
  </si>
  <si>
    <t>In particular, Member States should provide additional explanatory information on reasoning for exceptional cases where exclusions are made, such as:</t>
  </si>
  <si>
    <t>- fuel grades marketed in very small quantities;</t>
  </si>
  <si>
    <t>- mandatory fuel parameters that are not measured;</t>
  </si>
  <si>
    <t>- geographical areas that are left outside the monitoring programme;</t>
  </si>
  <si>
    <t>- exceptionally high or low values of analytical results (i.e. outliers).</t>
  </si>
  <si>
    <t>General Summary of Analysis and Additional Information:</t>
  </si>
  <si>
    <t>Total Sales of Petrol and Diesel</t>
  </si>
  <si>
    <t>Name of national</t>
  </si>
  <si>
    <t>No. Samples</t>
  </si>
  <si>
    <t xml:space="preserve"> fuel grade</t>
  </si>
  <si>
    <t>Total Petrol</t>
  </si>
  <si>
    <t>Total Diesel</t>
  </si>
  <si>
    <t>Fuel Quality Monitoring System</t>
  </si>
  <si>
    <t>Member States should provide details on the operation of their national fuel quality monitoring systems.</t>
  </si>
  <si>
    <t>Definition of Monitoring System Summer and Winter Periods:</t>
  </si>
  <si>
    <t>Summer Period</t>
  </si>
  <si>
    <t>Start</t>
  </si>
  <si>
    <t>End</t>
  </si>
  <si>
    <t>Winter Period</t>
  </si>
  <si>
    <t>Country Size (L = Large, S = Small)</t>
  </si>
  <si>
    <t>(Petrol, per grade; Diesel)</t>
  </si>
  <si>
    <t>Fuel Quality Monitoring System model used:</t>
  </si>
  <si>
    <t>Yes / No</t>
  </si>
  <si>
    <t>Small Country</t>
  </si>
  <si>
    <t>Large Country</t>
  </si>
  <si>
    <t>EN 14274 Statistical Model A</t>
  </si>
  <si>
    <t>EN 14274 Statistical Model B</t>
  </si>
  <si>
    <t>EN 14274 Statistical Model C</t>
  </si>
  <si>
    <t>National System</t>
  </si>
  <si>
    <t>Directive 98/70/EC requires the vapour pressure of petrol to be less than 60.0 kPa during the summer period, which spans 1 May until 30 September. However, for those Member States that experience ‘arctic or severe weather conditions’ the summer period covers the period 1 June to 31 August and the vapour pressure must not exceed 70 kPa.  Member States are requested to define the Summer/Winter periods implemented in their territories and also applying to their fuel quality monitoring system reporting.</t>
  </si>
  <si>
    <r>
      <t xml:space="preserve">If Member States </t>
    </r>
    <r>
      <rPr>
        <b/>
        <sz val="10"/>
        <rFont val="Arial"/>
        <family val="2"/>
      </rPr>
      <t>are</t>
    </r>
    <r>
      <rPr>
        <sz val="10"/>
        <rFont val="Arial"/>
        <family val="2"/>
      </rPr>
      <t xml:space="preserve"> using the European Standard EN 14274:2003, they should also provide details on the sampling programme by completing the relevant sections of the table in </t>
    </r>
    <r>
      <rPr>
        <b/>
        <sz val="10"/>
        <rFont val="Arial"/>
        <family val="2"/>
      </rPr>
      <t>Annex I</t>
    </r>
    <r>
      <rPr>
        <sz val="10"/>
        <rFont val="Arial"/>
        <family val="2"/>
      </rPr>
      <t xml:space="preserve"> (as defined in Annexes B and C of EN 14274:2003), plus details of any additional provisions made in the table below.</t>
    </r>
  </si>
  <si>
    <t>Period (Summer or Winter):</t>
  </si>
  <si>
    <t>Macro / Non-Macro Regions (add extra rows as needed)</t>
  </si>
  <si>
    <t>Proportion of total samples</t>
  </si>
  <si>
    <t>Actual number of samples taken</t>
  </si>
  <si>
    <t>Grade:</t>
  </si>
  <si>
    <t>Grade 1</t>
  </si>
  <si>
    <t>Grade 2</t>
  </si>
  <si>
    <t>Grade 3</t>
  </si>
  <si>
    <t>Grade 4</t>
  </si>
  <si>
    <t>Grade 5</t>
  </si>
  <si>
    <t>Name/ID:</t>
  </si>
  <si>
    <t>Remainder</t>
  </si>
  <si>
    <t>(1)         As defined in Annexes B and C of EN 14274:2003</t>
  </si>
  <si>
    <t>(2)         Definitions according to those provided in EN 14274:2003.</t>
  </si>
  <si>
    <t>(3)         Only for statistical Model A</t>
  </si>
  <si>
    <t>(4)         For grades comprising &lt;10% total sales, the minimum is calculated as: %sales x min. for parent grade (at least 1 sample)</t>
  </si>
  <si>
    <t>Additional Notes (e.g. identification of grades comprising &lt;10% total sales)</t>
  </si>
  <si>
    <r>
      <t xml:space="preserve">Statistical Model (A, B or C) </t>
    </r>
    <r>
      <rPr>
        <b/>
        <vertAlign val="superscript"/>
        <sz val="10"/>
        <rFont val="Times New Roman"/>
        <family val="1"/>
      </rPr>
      <t>(2)</t>
    </r>
  </si>
  <si>
    <r>
      <t xml:space="preserve">Variability factor </t>
    </r>
    <r>
      <rPr>
        <b/>
        <vertAlign val="superscript"/>
        <sz val="10"/>
        <color indexed="8"/>
        <rFont val="Arial"/>
        <family val="2"/>
      </rPr>
      <t>(3)</t>
    </r>
  </si>
  <si>
    <r>
      <t>Min. number of Samples per grade</t>
    </r>
    <r>
      <rPr>
        <b/>
        <vertAlign val="superscript"/>
        <sz val="10"/>
        <color indexed="8"/>
        <rFont val="Arial"/>
        <family val="2"/>
      </rPr>
      <t xml:space="preserve"> (4)</t>
    </r>
  </si>
  <si>
    <t>Test method</t>
  </si>
  <si>
    <t>(more recent versions may also be used)</t>
  </si>
  <si>
    <r>
      <t xml:space="preserve">95 </t>
    </r>
    <r>
      <rPr>
        <vertAlign val="superscript"/>
        <sz val="8"/>
        <rFont val="Arial"/>
        <family val="2"/>
      </rPr>
      <t>(2)</t>
    </r>
  </si>
  <si>
    <r>
      <t xml:space="preserve">85 </t>
    </r>
    <r>
      <rPr>
        <vertAlign val="superscript"/>
        <sz val="8"/>
        <rFont val="Arial"/>
        <family val="2"/>
      </rPr>
      <t>(3)</t>
    </r>
  </si>
  <si>
    <t>(4)</t>
  </si>
  <si>
    <r>
      <t xml:space="preserve">18.0 </t>
    </r>
    <r>
      <rPr>
        <vertAlign val="superscript"/>
        <sz val="8"/>
        <rFont val="Arial"/>
        <family val="2"/>
      </rPr>
      <t>(5)</t>
    </r>
  </si>
  <si>
    <t>-- Ethers with ≥5 carbon atoms / molecule</t>
  </si>
  <si>
    <t>(5) 21 for unleaded regular grade petrol: See 98/70/EC, Annex I, Footnote 6.</t>
  </si>
  <si>
    <t>EN-ISO 5164</t>
  </si>
  <si>
    <t>EN-ISO 5163</t>
  </si>
  <si>
    <t>Distillation *</t>
  </si>
  <si>
    <t>* R values and limits are fixed precision statements provided by CEN, to be used in the absence of specific values from Member States.  Member States may use and report their own defined R depending on their testing conditions.</t>
  </si>
  <si>
    <t>EN 13132</t>
  </si>
  <si>
    <t>*without oxygenates</t>
  </si>
  <si>
    <t>-- Aromatics (from 2005)</t>
  </si>
  <si>
    <t>Period (Summer or Winter)</t>
  </si>
  <si>
    <t>Reproducibility, R*</t>
  </si>
  <si>
    <t>Reproducability, R*</t>
  </si>
  <si>
    <t>Service Stations</t>
  </si>
  <si>
    <t>Terminals</t>
  </si>
  <si>
    <t>Refinery</t>
  </si>
  <si>
    <t>*Based on information provided by the Belgium, the German Environmental Protection Agency, Italy, Irish EPA, UK DTI and CEN TC19</t>
  </si>
  <si>
    <t>Minimum number of samples each period*</t>
  </si>
  <si>
    <t>Median</t>
  </si>
  <si>
    <t>Sample location (S,T or R)</t>
  </si>
  <si>
    <t>FAME Content</t>
  </si>
  <si>
    <t>% v/v</t>
  </si>
  <si>
    <t>EN14078</t>
  </si>
  <si>
    <t>According to Directive 2009/30/EC</t>
  </si>
  <si>
    <t>25% of Sample Value</t>
  </si>
  <si>
    <r>
      <t>N</t>
    </r>
    <r>
      <rPr>
        <b/>
        <vertAlign val="superscript"/>
        <sz val="8"/>
        <rFont val="Arial"/>
        <family val="2"/>
      </rPr>
      <t>o</t>
    </r>
    <r>
      <rPr>
        <b/>
        <sz val="8"/>
        <rFont val="Arial"/>
        <family val="2"/>
      </rPr>
      <t xml:space="preserve"> Samples outside 95% tolerance limit</t>
    </r>
  </si>
  <si>
    <t>75% of Sample Value</t>
  </si>
  <si>
    <r>
      <rPr>
        <b/>
        <i/>
        <sz val="10"/>
        <rFont val="Arial"/>
        <family val="2"/>
      </rPr>
      <t>Please Note</t>
    </r>
    <r>
      <rPr>
        <b/>
        <sz val="10"/>
        <rFont val="Arial"/>
        <family val="2"/>
      </rPr>
      <t xml:space="preserve">: A country is classified as </t>
    </r>
    <r>
      <rPr>
        <b/>
        <i/>
        <sz val="10"/>
        <rFont val="Arial"/>
        <family val="2"/>
      </rPr>
      <t>Large</t>
    </r>
    <r>
      <rPr>
        <b/>
        <sz val="10"/>
        <rFont val="Arial"/>
        <family val="2"/>
      </rPr>
      <t xml:space="preserve"> if total automotive fuel sales exceed 15 millions tons per annum.</t>
    </r>
  </si>
  <si>
    <t>1 as specified in Annex I of Directive 98/70/EC with maximum sulphur content of 10ppm.</t>
  </si>
  <si>
    <t>Comments (completeness of data, particular issues, additional information, etc.)</t>
  </si>
  <si>
    <t>Fuel type (petrol only):</t>
  </si>
  <si>
    <t>Summer Period (N or A)*</t>
  </si>
  <si>
    <r>
      <t>Analytical and statistical results</t>
    </r>
    <r>
      <rPr>
        <b/>
        <sz val="10"/>
        <color indexed="30"/>
        <rFont val="Arial"/>
        <family val="2"/>
      </rPr>
      <t xml:space="preserve"> 
(Please see an explanation and examples for new columns/ information required in Cells I15 to K37 on the </t>
    </r>
    <r>
      <rPr>
        <b/>
        <i/>
        <sz val="10"/>
        <color indexed="30"/>
        <rFont val="Arial"/>
        <family val="2"/>
      </rPr>
      <t>Introduction &amp; Instructions tab).</t>
    </r>
  </si>
  <si>
    <t>mg/l</t>
  </si>
  <si>
    <t>Member states are requested to complete the following table, as applicable detailing the quantities of each type and grade of petrol and diesel fuel marketed in their territory.</t>
  </si>
  <si>
    <t>From 1 January 2011, the MMT content of fuels is limited to 6mg.  In addition, Directive 2009/30/EC specifies that fuels with MMT content should be labelled at the pump with the words: “Contains metallic additives”.  Please provide any additional detail about labelling of fuels at the pump.</t>
  </si>
  <si>
    <t>-- Petrol with bioethanol content 2-4</t>
  </si>
  <si>
    <t>-- Petrol with bioethanol content 4-6</t>
  </si>
  <si>
    <t>-- Petrol with bioethanol content 6-8</t>
  </si>
  <si>
    <t>-- Petrol with bioethanol content 8-10</t>
  </si>
  <si>
    <t>% V/V</t>
  </si>
  <si>
    <t>Please include the bioethanol content as a numerical figure in % V/V</t>
  </si>
  <si>
    <t>Fuel Grade</t>
  </si>
  <si>
    <t>Content</t>
  </si>
  <si>
    <t xml:space="preserve">*NB: Please do not report national fuel grade sales under more than one category.  
Blank rows have been provided where petrol fuel sales to be reported contain bioethanol.
</t>
  </si>
  <si>
    <r>
      <t>Regular unleaded petrol (minimum RON = 91) E5</t>
    </r>
    <r>
      <rPr>
        <vertAlign val="superscript"/>
        <sz val="10"/>
        <rFont val="Arial"/>
        <family val="2"/>
      </rPr>
      <t>2</t>
    </r>
  </si>
  <si>
    <r>
      <t>Regular unleaded petrol (minimum RON = 91) E10</t>
    </r>
    <r>
      <rPr>
        <vertAlign val="superscript"/>
        <sz val="10"/>
        <rFont val="Arial"/>
        <family val="2"/>
      </rPr>
      <t>2</t>
    </r>
  </si>
  <si>
    <r>
      <t>Unleaded petrol (minimum RON = 95) E5</t>
    </r>
    <r>
      <rPr>
        <vertAlign val="superscript"/>
        <sz val="10"/>
        <rFont val="Arial"/>
        <family val="2"/>
      </rPr>
      <t>2</t>
    </r>
  </si>
  <si>
    <r>
      <t>Unleaded petrol (minimum RON = 95) E10</t>
    </r>
    <r>
      <rPr>
        <vertAlign val="superscript"/>
        <sz val="10"/>
        <rFont val="Arial"/>
        <family val="2"/>
      </rPr>
      <t>2</t>
    </r>
  </si>
  <si>
    <r>
      <t>Unleaded petrol (minimum RON &gt;= 98) E5</t>
    </r>
    <r>
      <rPr>
        <vertAlign val="superscript"/>
        <sz val="10"/>
        <rFont val="Arial"/>
        <family val="2"/>
      </rPr>
      <t>2</t>
    </r>
  </si>
  <si>
    <r>
      <t>Unleaded petrol (minimum RON &gt;= 98) E10</t>
    </r>
    <r>
      <rPr>
        <vertAlign val="superscript"/>
        <sz val="10"/>
        <rFont val="Arial"/>
        <family val="2"/>
      </rPr>
      <t>2</t>
    </r>
  </si>
  <si>
    <t>Article 3, Paragraph 3 of Directive 2009/30/EC requests that Member States ensure the provision of appropriate information to consumers concerning the biofuel content of petrol and, in particular, on the appropriate use of different blends of petrol.  Please use this space to provide information about how this has been achieved where biofuels are available for sale to consumers.</t>
  </si>
  <si>
    <t>-- Petrol with bioethanol content 0-2</t>
  </si>
  <si>
    <t>Summer</t>
  </si>
  <si>
    <t>Winter</t>
  </si>
  <si>
    <t>Full Year</t>
  </si>
  <si>
    <t>Winter Months Total</t>
  </si>
  <si>
    <t>Summer Months Total</t>
  </si>
  <si>
    <t>-- required for summer period only</t>
  </si>
  <si>
    <r>
      <t xml:space="preserve">--summer period </t>
    </r>
    <r>
      <rPr>
        <b/>
        <sz val="8"/>
        <rFont val="Arial"/>
        <family val="2"/>
      </rPr>
      <t>(normal)</t>
    </r>
  </si>
  <si>
    <r>
      <t xml:space="preserve">--summer period </t>
    </r>
    <r>
      <rPr>
        <b/>
        <sz val="8"/>
        <rFont val="Arial"/>
        <family val="2"/>
      </rPr>
      <t>(arctic or severe weather conditions)</t>
    </r>
  </si>
  <si>
    <r>
      <rPr>
        <b/>
        <u/>
        <sz val="8"/>
        <rFont val="Arial"/>
        <family val="2"/>
      </rPr>
      <t>Notes on completing the tables</t>
    </r>
    <r>
      <rPr>
        <b/>
        <sz val="8"/>
        <rFont val="Arial"/>
        <family val="2"/>
      </rPr>
      <t xml:space="preserve">
</t>
    </r>
    <r>
      <rPr>
        <sz val="8"/>
        <rFont val="Arial"/>
        <family val="2"/>
      </rPr>
      <t xml:space="preserve">The table structure has been locked to prevent modification - data can be copied and pasted, in bulk into the </t>
    </r>
    <r>
      <rPr>
        <sz val="8"/>
        <color indexed="30"/>
        <rFont val="Arial"/>
        <family val="2"/>
      </rPr>
      <t>Reporting Results</t>
    </r>
    <r>
      <rPr>
        <sz val="8"/>
        <rFont val="Arial"/>
        <family val="2"/>
      </rPr>
      <t xml:space="preserve"> blue table cells.  Where a white row exists between rows, it will not be possible to paste over white rows and sections should be pasted separately.
Column H in the </t>
    </r>
    <r>
      <rPr>
        <sz val="8"/>
        <color indexed="10"/>
        <rFont val="Arial"/>
        <family val="2"/>
      </rPr>
      <t>Test Methods and Analysis</t>
    </r>
    <r>
      <rPr>
        <sz val="8"/>
        <rFont val="Arial"/>
        <family val="2"/>
      </rPr>
      <t xml:space="preserve"> table is set to automatically check whether the values entered in the </t>
    </r>
    <r>
      <rPr>
        <sz val="8"/>
        <color indexed="30"/>
        <rFont val="Arial"/>
        <family val="2"/>
      </rPr>
      <t>Reporting Results</t>
    </r>
    <r>
      <rPr>
        <sz val="8"/>
        <rFont val="Arial"/>
        <family val="2"/>
      </rPr>
      <t xml:space="preserve"> table exceed maximum or minimum Tolerance Limits.  If any exceedance is detected, please provide details in the columns to the right including the number of samples, location samples were taken from, Values and Details of any action taken to address non-compliant samples.  Compliance information is verified manually and this automated compliance check is not solely relied upon during data analysis.
</t>
    </r>
    <r>
      <rPr>
        <b/>
        <sz val="8"/>
        <rFont val="Arial"/>
        <family val="2"/>
      </rPr>
      <t xml:space="preserve">
Please do not unlock this template - modified templates cannot be processed and may delay reporting.</t>
    </r>
  </si>
  <si>
    <t>(2) 91 for unleaded regular grade petrol: See 2009/30/EC Annex I, Footnote 3.</t>
  </si>
  <si>
    <t>(3) 81 for unleaded regular grade petrol: See 2009/30/EC Annex I, Footnote 3.</t>
  </si>
  <si>
    <t>(4) 70 kPa for Member States with arctic or severe weather conditions: See 2003/30/EC Annex I, Footnotes 4 &amp; 5.</t>
  </si>
  <si>
    <t>2009/30/EC states that the summer period shall begin no later than 1 May and shall not end before 30 September.  For Member States with a low ambient summer temperatures the summer period shall begin no later than 1 June and shall not end before 31 August.  See Annex I footnote 4.</t>
  </si>
  <si>
    <t>Member States should indicate below whether their monitoring system is set up using the European Standard EN 14274:2003 statistical model A, B or C and whether it is based on the large or small country framework.  Alternatively, the Member State should indicate if they are using their own nationally defined system.  Where using a Nationally defined system, please include details of the system and the reson for using this system based on National conditions.</t>
  </si>
  <si>
    <r>
      <t xml:space="preserve">Vapour Pressure, DVPE </t>
    </r>
    <r>
      <rPr>
        <vertAlign val="superscript"/>
        <sz val="8"/>
        <rFont val="Arial"/>
        <family val="2"/>
      </rPr>
      <t>(6)</t>
    </r>
  </si>
  <si>
    <t>(6) Vapour pressure waiver applies for petrol containing Bioethanol, see 2009/30/EC Annex I, Footnote 5 and Annex III.</t>
  </si>
  <si>
    <r>
      <t>Regular unleaded petrol (minimum RON = 91) E+</t>
    </r>
    <r>
      <rPr>
        <vertAlign val="superscript"/>
        <sz val="10"/>
        <rFont val="Arial"/>
        <family val="2"/>
      </rPr>
      <t>2</t>
    </r>
  </si>
  <si>
    <r>
      <t>Unleaded petrol (minimum RON = 95) E+</t>
    </r>
    <r>
      <rPr>
        <vertAlign val="superscript"/>
        <sz val="10"/>
        <rFont val="Arial"/>
        <family val="2"/>
      </rPr>
      <t>2</t>
    </r>
  </si>
  <si>
    <r>
      <t>Unleaded petrol (minimum RON &gt;= 98) E+</t>
    </r>
    <r>
      <rPr>
        <vertAlign val="superscript"/>
        <sz val="10"/>
        <rFont val="Arial"/>
        <family val="2"/>
      </rPr>
      <t>2</t>
    </r>
  </si>
  <si>
    <r>
      <t>Diesel fuel B7</t>
    </r>
    <r>
      <rPr>
        <vertAlign val="superscript"/>
        <sz val="10"/>
        <rFont val="Arial"/>
        <family val="2"/>
      </rPr>
      <t>3</t>
    </r>
  </si>
  <si>
    <r>
      <t>Regular unleaded petrol (minimum RON = 91)</t>
    </r>
    <r>
      <rPr>
        <b/>
        <vertAlign val="superscript"/>
        <sz val="10"/>
        <rFont val="Arial"/>
        <family val="2"/>
      </rPr>
      <t>1</t>
    </r>
  </si>
  <si>
    <r>
      <t>Unleaded petrol (minimum RON = 95)</t>
    </r>
    <r>
      <rPr>
        <b/>
        <vertAlign val="superscript"/>
        <sz val="10"/>
        <rFont val="Arial"/>
        <family val="2"/>
      </rPr>
      <t>1</t>
    </r>
  </si>
  <si>
    <r>
      <t>Unleaded petrol (minimum RON &gt;= 98)</t>
    </r>
    <r>
      <rPr>
        <b/>
        <vertAlign val="superscript"/>
        <sz val="10"/>
        <rFont val="Arial"/>
        <family val="2"/>
      </rPr>
      <t>1</t>
    </r>
  </si>
  <si>
    <t>Grade 6</t>
  </si>
  <si>
    <t>Grade 7</t>
  </si>
  <si>
    <t>Fuel type (diesel only):</t>
  </si>
  <si>
    <r>
      <t>National fuel grade</t>
    </r>
    <r>
      <rPr>
        <sz val="12"/>
        <rFont val="Times New Roman"/>
        <family val="1"/>
      </rPr>
      <t>: Member States may, of course, define ‘national’ fuel grades which must still, however, respect the specification of the parent fuel grade. For example, national fuel grades may comprise super unleaded petrol (RON &gt; 98), lead replacement petrol, zero sulphur petrol, zero sulphur diesel, etc.</t>
    </r>
  </si>
  <si>
    <r>
      <t xml:space="preserve">Zero sulphur or sulphur-free fuels: </t>
    </r>
    <r>
      <rPr>
        <sz val="12"/>
        <rFont val="Times New Roman"/>
        <family val="1"/>
      </rPr>
      <t>As of 1st January 2009 sulphur content of all fuels marketed within a member state territory must not exceed a maximum of 10 mg/kg.</t>
    </r>
  </si>
  <si>
    <t xml:space="preserve">Address of Organisation Street:   </t>
  </si>
  <si>
    <t xml:space="preserve">Postcode:   </t>
  </si>
  <si>
    <t xml:space="preserve">    City:   </t>
  </si>
  <si>
    <t>Full YearTotal</t>
  </si>
  <si>
    <t>Full Year Total</t>
  </si>
  <si>
    <t>Summer only</t>
  </si>
  <si>
    <t>Winter only</t>
  </si>
  <si>
    <t>No</t>
  </si>
  <si>
    <t>EN 16135</t>
  </si>
  <si>
    <t>EN 16136</t>
  </si>
  <si>
    <t>N</t>
  </si>
  <si>
    <t>1st May to 30th September</t>
  </si>
  <si>
    <t>RO</t>
  </si>
  <si>
    <t>Romania</t>
  </si>
  <si>
    <t>BU</t>
  </si>
  <si>
    <t>Bulgaria</t>
  </si>
  <si>
    <t>SI</t>
  </si>
  <si>
    <t>Slovenia</t>
  </si>
  <si>
    <t>SK</t>
  </si>
  <si>
    <t>Slovakia</t>
  </si>
  <si>
    <t>PL</t>
  </si>
  <si>
    <t>Poland</t>
  </si>
  <si>
    <t>MT</t>
  </si>
  <si>
    <t>Malta</t>
  </si>
  <si>
    <t>LT</t>
  </si>
  <si>
    <t>Lithuania</t>
  </si>
  <si>
    <t>A</t>
  </si>
  <si>
    <t>1st June to 31st August</t>
  </si>
  <si>
    <t>LV</t>
  </si>
  <si>
    <t>Latvia</t>
  </si>
  <si>
    <t>HU</t>
  </si>
  <si>
    <t>Hungary</t>
  </si>
  <si>
    <t>EE</t>
  </si>
  <si>
    <t>Estonia</t>
  </si>
  <si>
    <t>CZ</t>
  </si>
  <si>
    <t>Czech Republic</t>
  </si>
  <si>
    <t>CY</t>
  </si>
  <si>
    <t>Cyprus</t>
  </si>
  <si>
    <t>UK</t>
  </si>
  <si>
    <t>S</t>
  </si>
  <si>
    <t>Sweden</t>
  </si>
  <si>
    <t>E</t>
  </si>
  <si>
    <t>Spain</t>
  </si>
  <si>
    <t>P</t>
  </si>
  <si>
    <t>Portugal</t>
  </si>
  <si>
    <t>NL</t>
  </si>
  <si>
    <t>Netherlands</t>
  </si>
  <si>
    <t>L</t>
  </si>
  <si>
    <t>Luxembourg</t>
  </si>
  <si>
    <t>I</t>
  </si>
  <si>
    <t>Italy</t>
  </si>
  <si>
    <t>B</t>
  </si>
  <si>
    <t>IRE</t>
  </si>
  <si>
    <t>Ireland</t>
  </si>
  <si>
    <t>GR</t>
  </si>
  <si>
    <t>Greece</t>
  </si>
  <si>
    <t>D</t>
  </si>
  <si>
    <t>Germany</t>
  </si>
  <si>
    <t>F</t>
  </si>
  <si>
    <t>France</t>
  </si>
  <si>
    <t>C</t>
  </si>
  <si>
    <t>FIN</t>
  </si>
  <si>
    <t>Finland</t>
  </si>
  <si>
    <t>DK</t>
  </si>
  <si>
    <t>Denmark</t>
  </si>
  <si>
    <t>-</t>
  </si>
  <si>
    <t>Belgium</t>
  </si>
  <si>
    <t>Austria</t>
  </si>
  <si>
    <t>Samples</t>
  </si>
  <si>
    <t>Size</t>
  </si>
  <si>
    <t>Model</t>
  </si>
  <si>
    <t>Key</t>
  </si>
  <si>
    <t>SummerCode</t>
  </si>
  <si>
    <t>SummerPeriod</t>
  </si>
  <si>
    <t>CountryCode</t>
  </si>
  <si>
    <t>Countries</t>
  </si>
  <si>
    <t>Order</t>
  </si>
  <si>
    <t>Test specified in 2009/30/EC or EN 228:2008</t>
  </si>
  <si>
    <t>Test specified in 2009/30/EC or EN 590:2009</t>
  </si>
  <si>
    <t>Manganese</t>
  </si>
  <si>
    <t>Test specified in 2009/30/EC or EN228:2008</t>
  </si>
  <si>
    <t>Test specified in 98/70/EC or EN590: 590 (more recent versions may also be used)</t>
  </si>
  <si>
    <t>The maximum FAME content (% v/v)</t>
  </si>
  <si>
    <t>EN ISO 20846
EN ISO 20884</t>
  </si>
  <si>
    <t>EN 14078</t>
  </si>
  <si>
    <t>Market Fuels used in the Compression Ignition Engines (Diesel)</t>
  </si>
  <si>
    <r>
      <rPr>
        <b/>
        <u/>
        <sz val="8"/>
        <rFont val="Arial"/>
        <family val="2"/>
      </rPr>
      <t>Notes on completing the tables</t>
    </r>
    <r>
      <rPr>
        <sz val="8"/>
        <rFont val="Arial"/>
        <family val="2"/>
      </rPr>
      <t xml:space="preserve">
The table structure has been locked to prevent modification - data can be copied and pasted, in bulk into the </t>
    </r>
    <r>
      <rPr>
        <sz val="8"/>
        <color indexed="30"/>
        <rFont val="Arial"/>
        <family val="2"/>
      </rPr>
      <t>Reporting Results</t>
    </r>
    <r>
      <rPr>
        <sz val="8"/>
        <rFont val="Arial"/>
        <family val="2"/>
      </rPr>
      <t xml:space="preserve"> blue table cells.  Where a white row exists between rows, it will not be possible to paste over white rows and sections should be pasted separately.
Column H in the </t>
    </r>
    <r>
      <rPr>
        <sz val="8"/>
        <color indexed="10"/>
        <rFont val="Arial"/>
        <family val="2"/>
      </rPr>
      <t>Test Methods and Analysis</t>
    </r>
    <r>
      <rPr>
        <sz val="8"/>
        <rFont val="Arial"/>
        <family val="2"/>
      </rPr>
      <t xml:space="preserve"> table is set to automatically check whether the </t>
    </r>
    <r>
      <rPr>
        <b/>
        <sz val="8"/>
        <rFont val="Arial"/>
        <family val="2"/>
      </rPr>
      <t>numerical</t>
    </r>
    <r>
      <rPr>
        <sz val="8"/>
        <rFont val="Arial"/>
        <family val="2"/>
      </rPr>
      <t xml:space="preserve"> values entered in the </t>
    </r>
    <r>
      <rPr>
        <sz val="8"/>
        <color indexed="30"/>
        <rFont val="Arial"/>
        <family val="2"/>
      </rPr>
      <t>Reporting Results</t>
    </r>
    <r>
      <rPr>
        <sz val="8"/>
        <rFont val="Arial"/>
        <family val="2"/>
      </rPr>
      <t xml:space="preserve"> table exceed maximum or minimum Tolerance Limits.  If any exceedance is detected, please provide details in the columns to the right including the number of samples, location samples were taken from, Values and Details of any action taken to address non-compliant samples.  Compliance information is verified manually and this automated compliance check is not solely relied upon during data analysis.
</t>
    </r>
    <r>
      <rPr>
        <b/>
        <sz val="8"/>
        <rFont val="Arial"/>
        <family val="2"/>
      </rPr>
      <t>Please do not unlock this template - modified templates cannot be processed and may delay reporting.</t>
    </r>
  </si>
  <si>
    <t>(3) Polycyclic aromatic hydrocarbons are defined as the total aromatic hydrocarbon content less than the mono-aromatic hydrocarbons content, both as determined by EN 12916</t>
  </si>
  <si>
    <r>
      <rPr>
        <b/>
        <u/>
        <sz val="8"/>
        <rFont val="Arial"/>
        <family val="2"/>
      </rPr>
      <t>Notes on completing the tables</t>
    </r>
    <r>
      <rPr>
        <sz val="8"/>
        <rFont val="Arial"/>
        <family val="2"/>
      </rPr>
      <t xml:space="preserve">
The table structure has been locked to prevent modification - data can be copied and pasted, in bulk into the </t>
    </r>
    <r>
      <rPr>
        <sz val="8"/>
        <color indexed="30"/>
        <rFont val="Arial"/>
        <family val="2"/>
      </rPr>
      <t>Reporting Results</t>
    </r>
    <r>
      <rPr>
        <sz val="8"/>
        <rFont val="Arial"/>
        <family val="2"/>
      </rPr>
      <t xml:space="preserve"> blue table cells.  Where a white row exists between rows, it will not be possible to paste over white rows and sections should be pasted separately.
Column H in the </t>
    </r>
    <r>
      <rPr>
        <sz val="8"/>
        <color indexed="10"/>
        <rFont val="Arial"/>
        <family val="2"/>
      </rPr>
      <t>Test Methods and Analysis</t>
    </r>
    <r>
      <rPr>
        <sz val="8"/>
        <rFont val="Arial"/>
        <family val="2"/>
      </rPr>
      <t xml:space="preserve"> table is set to automatically check whether the</t>
    </r>
    <r>
      <rPr>
        <b/>
        <sz val="8"/>
        <rFont val="Arial"/>
        <family val="2"/>
      </rPr>
      <t xml:space="preserve"> numerical</t>
    </r>
    <r>
      <rPr>
        <sz val="8"/>
        <rFont val="Arial"/>
        <family val="2"/>
      </rPr>
      <t xml:space="preserve"> values entered in the </t>
    </r>
    <r>
      <rPr>
        <sz val="8"/>
        <color indexed="30"/>
        <rFont val="Arial"/>
        <family val="2"/>
      </rPr>
      <t>Reporting Results</t>
    </r>
    <r>
      <rPr>
        <sz val="8"/>
        <rFont val="Arial"/>
        <family val="2"/>
      </rPr>
      <t xml:space="preserve"> table exceed maximum or minimum Tolerance Limits.  If any exceedance is detected, please provide details in the columns to the right including the number of samples, location samples were taken from, Values and Details of any action taken to address non-compliant samples.  Compliance information is verified manually and this automated compliance check is not solely relied upon during data analysis.
</t>
    </r>
    <r>
      <rPr>
        <b/>
        <sz val="8"/>
        <rFont val="Arial"/>
        <family val="2"/>
      </rPr>
      <t>Please do not unlock this template - modified templates cannot be processed and may delay reporting.</t>
    </r>
  </si>
  <si>
    <t>Market Fuels used in Vehicles with Spark Ignition Engines (Petrol)</t>
  </si>
  <si>
    <t>The maximum bioethanol content (% v/v)</t>
  </si>
  <si>
    <t>EN 13106-1</t>
  </si>
  <si>
    <t>ASTM D 1319
EN 15553
EN-ISO 22854</t>
  </si>
  <si>
    <t>EN-ISO 22854</t>
  </si>
  <si>
    <t>1995
2008</t>
  </si>
  <si>
    <t>1995
2007
2008</t>
  </si>
  <si>
    <t>EN 238
EN 12177
EN-ISO 22854</t>
  </si>
  <si>
    <t>1996
1998
2008</t>
  </si>
  <si>
    <t>EN 1601
EN 13132
EN-ISO 22854</t>
  </si>
  <si>
    <t>1997
2000
2008</t>
  </si>
  <si>
    <t>EN-ISO 14596
EN 24260
EN-ISO 20846
EN-ISO 20884</t>
  </si>
  <si>
    <t>1998
1994
2004
2004</t>
  </si>
  <si>
    <t>EN 16135
EN 16136</t>
  </si>
  <si>
    <t>2011
2011</t>
  </si>
  <si>
    <t>(1) The limiting values are "true values" and were established according to the procedures for limit setting in EN 228:2008  The results of individual measurements shall be interpreted following the criteria described in EN 228:2008.</t>
  </si>
  <si>
    <t>(4) FAME shall comply with EN 14078</t>
  </si>
  <si>
    <t>(1) The limiting values are "true values" and were established according to the procedures for limit setting in EN 228:2008.  The results of individual measurements shall be interpreted following the criteria described in EN 228:2008.</t>
  </si>
  <si>
    <r>
      <t xml:space="preserve">7 </t>
    </r>
    <r>
      <rPr>
        <vertAlign val="superscript"/>
        <sz val="8"/>
        <rFont val="Arial"/>
        <family val="2"/>
      </rPr>
      <t>(4)</t>
    </r>
  </si>
  <si>
    <t>2 E5 denotes fuels/petrol with up to 5 % ethanol content where the ethanol is derived from biofuels (OR where ethanol is of biogenic origin)
   E10 indicates fuels/petrol with up to 10 % ethanol content where the ethanol content comes from biofuels (OR where ethanol is of biogenic origin). 
   E+ indicates biofuels blends with &gt; 10 % ethanol.</t>
  </si>
  <si>
    <r>
      <t xml:space="preserve">* The minimum number of samples as specified in European Standard EN 14274 refers to a minimum number of samples taken from </t>
    </r>
    <r>
      <rPr>
        <u/>
        <sz val="10"/>
        <rFont val="Arial"/>
        <family val="2"/>
      </rPr>
      <t>Fuel Dispensing sites</t>
    </r>
    <r>
      <rPr>
        <sz val="10"/>
        <rFont val="Arial"/>
        <family val="2"/>
        <charset val="161"/>
      </rPr>
      <t xml:space="preserve"> in order to determine fuel quality at the point of use.  If sampling has taken place in terminals or refineries, please provide additional information detailing the number of samples per fuel grade at each sample location in the section below.</t>
    </r>
  </si>
  <si>
    <t>ADDITIONAL INFORMATION/ ANNUAL FQM UPDATES OR SIGNIFICANT FQMS UPDATE: 
Member States have been asked, in 2012 for the first time to provide a detailed breakdown of the Fuel Quality Monitoring System used. Updates to this information will be requested on a 3-yearly basis (see tab 'Detailed FQMS').  In the interim years, Member States are requested to please provide details in the box below of any changes to the Fuel Quality Monitoring System that have been implemented since the last detailed breakdown of the Fuel Quality Monitoring System.
This includes; 
- Any change to the national monitoring system used
- Derogations received since the last detailed FQMS report
- Significant changes to sampling quantities or location since the last detailed FQM report
- Any delays to provision of the annual fuel quality data report</t>
  </si>
  <si>
    <r>
      <t xml:space="preserve">Please use this section to provide </t>
    </r>
    <r>
      <rPr>
        <u/>
        <sz val="10"/>
        <rFont val="Arial"/>
        <family val="2"/>
      </rPr>
      <t>detailed</t>
    </r>
    <r>
      <rPr>
        <sz val="10"/>
        <rFont val="Arial"/>
        <family val="2"/>
      </rPr>
      <t xml:space="preserve"> information about the Fuel Quality Monitoring System that has been adopted by the Member State. </t>
    </r>
  </si>
  <si>
    <t>purpose.</t>
  </si>
  <si>
    <t>FUEL QUALITY MONITORING MODEL</t>
  </si>
  <si>
    <t>Please Note: A country is classified as Large if total automotive 
fuel sales exceed 15 millions tons per annum.</t>
  </si>
  <si>
    <t>* The minimum number of samples as specified in European Standard EN 14274 refers to a minimum number of samples taken from fuel dispensing sites in</t>
  </si>
  <si>
    <t xml:space="preserve">order to determine fuel quality at the point of use. </t>
  </si>
  <si>
    <t>SAMPLING</t>
  </si>
  <si>
    <t>In this section, please provide as much information as possioble about how the sampling system has been designed, including;</t>
  </si>
  <si>
    <t>- Organisation(s) responsible for sampling, analysis and reporting;</t>
  </si>
  <si>
    <t>- Types of locations at which sampling is carried out (e.g. refineries, terminals/depots, or from refuelling stations);</t>
  </si>
  <si>
    <t>- Frequency of sampling and selection of sampling points;</t>
  </si>
  <si>
    <t>- Assessment that shows the monitoring system’s equivalency to the CEN system, and;</t>
  </si>
  <si>
    <t>- Test methods used to sample the different parameters.</t>
  </si>
  <si>
    <t>FQMS ADMINISTRATION</t>
  </si>
  <si>
    <t>Please provide details of how the Fuel Quality Monitoring System is managed - this section should contain information about;</t>
  </si>
  <si>
    <t xml:space="preserve">- Which public body (or bodies) have responsibility for managing and implementing the FQM Directive </t>
  </si>
  <si>
    <t>- How fuel sampling is managed - e.g. is fuel sampling carried out by a public body, contracted privately and when is annual data provided</t>
  </si>
  <si>
    <t xml:space="preserve">- Which public body is responsible for taking action where non-compliant samples have been discovered - and the processes in place to report, manage and </t>
  </si>
  <si>
    <t xml:space="preserve">  monitor such non-compliance</t>
  </si>
  <si>
    <t xml:space="preserve">- When and how was the system been designed e.g. whether using a National System or a EN 14274 models A, B or C, what national considerations have </t>
  </si>
  <si>
    <t xml:space="preserve">  been taken into account during design and implementation?</t>
  </si>
  <si>
    <t>- Number of National refineries and distribution terminals</t>
  </si>
  <si>
    <t>- Please also provide any reason why the annual Fuel Quality Monitoring data report cannot be provided according to the annual deadline date of 30th June.</t>
  </si>
  <si>
    <t>NATIONAL LEGISLATION THAT TRANSPOSED THE FQD</t>
  </si>
  <si>
    <t>In order to meet the requirements of the Fuel Quality Directive, member states have been required to transpose elements of the Directive into their own</t>
  </si>
  <si>
    <t>legislative structure.  Please use the space below to give details of how the fuel quality legislation has been transposed into national law.</t>
  </si>
  <si>
    <t>REPORTING PERIODS</t>
  </si>
  <si>
    <t>Please use the section below to provide information about seasonal periods and if an 'Arctic' derogation has been granted.</t>
  </si>
  <si>
    <t>In addition, this section should include information about the transition periods between summer and winter grade fuels and how this transition period is handled; e.g.</t>
  </si>
  <si>
    <t>- Are samples taken and tested during the transition period?</t>
  </si>
  <si>
    <t>- Are the results of samples taken during the transition period reported within the annual fuel quality report - or excluded as transitional?</t>
  </si>
  <si>
    <r>
      <t xml:space="preserve">From 2012, this information will be requested </t>
    </r>
    <r>
      <rPr>
        <u/>
        <sz val="10"/>
        <rFont val="Arial"/>
        <family val="2"/>
      </rPr>
      <t>in detail</t>
    </r>
    <r>
      <rPr>
        <sz val="10"/>
        <rFont val="Arial"/>
        <family val="2"/>
      </rPr>
      <t xml:space="preserve"> by the Commission </t>
    </r>
    <r>
      <rPr>
        <u/>
        <sz val="10"/>
        <rFont val="Arial"/>
        <family val="2"/>
      </rPr>
      <t>every three years</t>
    </r>
    <r>
      <rPr>
        <sz val="10"/>
        <rFont val="Arial"/>
        <family val="2"/>
      </rPr>
      <t xml:space="preserve"> - however, information about any amendments to the FQMS that take</t>
    </r>
  </si>
  <si>
    <t>EN-ISO 12185</t>
  </si>
  <si>
    <t>EN-ISO 20846</t>
  </si>
  <si>
    <t>EN-ISO 20884</t>
  </si>
  <si>
    <t>**According to Directive amendment 2003/17/EC "By no later than 1 January 2009, Member States shall ensure that unleaded petrol may be marketed in their territory only if it complies with the environmental specification set out in Annex III except for the sulphur content which shall be a maximum of 10 mg/kg."</t>
  </si>
  <si>
    <t>EN-ISO 14596</t>
  </si>
  <si>
    <t>Oxyginates</t>
  </si>
  <si>
    <t>***RON91 is not covered by EN228:2008: MS who wish to sample and report Olefines for RON91 should:
a) use method ASTM D1319 as in previous years 
b) report only the quantity of fuel sold</t>
  </si>
  <si>
    <t>EN 15553</t>
  </si>
  <si>
    <t>-- Olefins (RON 91 fuel only)***</t>
  </si>
  <si>
    <t>Sulphur content (sulphur free, from 2005)**</t>
  </si>
  <si>
    <r>
      <t xml:space="preserve">Fuel Quality Monitoring System Regional Sampling of Petrol and Diesel </t>
    </r>
    <r>
      <rPr>
        <b/>
        <vertAlign val="superscript"/>
        <sz val="16"/>
        <rFont val="Arial"/>
        <family val="2"/>
      </rPr>
      <t>(1)</t>
    </r>
  </si>
  <si>
    <t xml:space="preserve">place in the intervening years should be provided as soon as possible (within the next reporting year) and a space has been provided in tab &lt;FQMS&amp;Sampling&gt; for this </t>
  </si>
  <si>
    <t xml:space="preserve">3 B7 includes diesel fuels with up to 7 % FAME and; 
4 B+ represents FAME blends of &gt; 7 % 
</t>
  </si>
  <si>
    <r>
      <t>Diesel fuel B+</t>
    </r>
    <r>
      <rPr>
        <vertAlign val="superscript"/>
        <sz val="10"/>
        <rFont val="Arial"/>
        <family val="2"/>
      </rPr>
      <t>4</t>
    </r>
    <r>
      <rPr>
        <sz val="10"/>
        <rFont val="Arial"/>
        <family val="2"/>
      </rPr>
      <t xml:space="preserve"> ( &gt;7% FAME &lt;=30%)</t>
    </r>
  </si>
  <si>
    <r>
      <t>Diesel fuel B+</t>
    </r>
    <r>
      <rPr>
        <vertAlign val="superscript"/>
        <sz val="10"/>
        <rFont val="Arial"/>
        <family val="2"/>
      </rPr>
      <t>4</t>
    </r>
    <r>
      <rPr>
        <sz val="10"/>
        <rFont val="Arial"/>
        <family val="2"/>
      </rPr>
      <t xml:space="preserve"> (FAME &gt;30%)</t>
    </r>
  </si>
  <si>
    <t xml:space="preserve"> </t>
  </si>
  <si>
    <r>
      <t>Instructions and guide to new reporting requests</t>
    </r>
    <r>
      <rPr>
        <sz val="11"/>
        <rFont val="Arial"/>
        <family val="2"/>
      </rPr>
      <t xml:space="preserve">
</t>
    </r>
    <r>
      <rPr>
        <b/>
        <sz val="11"/>
        <rFont val="Arial"/>
        <family val="2"/>
      </rPr>
      <t xml:space="preserve">
Certain additional information is requested in order to gain a complete picture of Member State fuel quality monitoring systems and compliance with Directive specifications.
</t>
    </r>
    <r>
      <rPr>
        <sz val="11"/>
        <rFont val="Arial"/>
        <family val="2"/>
      </rPr>
      <t xml:space="preserve">
</t>
    </r>
    <r>
      <rPr>
        <b/>
        <i/>
        <sz val="11"/>
        <rFont val="Arial"/>
        <family val="2"/>
      </rPr>
      <t xml:space="preserve">1. Description of fuel quality monitoring system  in the &lt;Detailed FQMS&gt; tab
</t>
    </r>
    <r>
      <rPr>
        <sz val="11"/>
        <rFont val="Arial"/>
        <family val="2"/>
      </rPr>
      <t xml:space="preserve">Member States have been asked, in 2012 for the first time, to provide a detailed breakdown of the Fuel Quality Monitoring System used. Updates to this information will be requested on a 3-yearly basis.
The additional optional information requested serves several purposes: to clarify the method of sample collection and analysis; to put into context/explain the reasons for differences in national fuel quality monitoring systems;  to identify how the Fuel Quality Monitoring System is managed; to provide details on how the fuel quality legislation has been transposed into national law; and to clarify reporting periods.
</t>
    </r>
    <r>
      <rPr>
        <b/>
        <sz val="11"/>
        <rFont val="Arial"/>
        <family val="2"/>
      </rPr>
      <t>2. Description of fuel quality monitoring system  in the &lt;FQMS&amp;Sampling&gt; tab</t>
    </r>
    <r>
      <rPr>
        <sz val="11"/>
        <rFont val="Arial"/>
        <family val="2"/>
      </rPr>
      <t xml:space="preserve">
The information requested has been reduced. However, Member States are requested to provide details of any changes to the Fuel Quality Monitoring System that have been implemented since the last detailed breakdown of the Fuel Quality Monitoring System.
</t>
    </r>
    <r>
      <rPr>
        <b/>
        <sz val="11"/>
        <rFont val="Arial"/>
        <family val="2"/>
      </rPr>
      <t xml:space="preserve">
3</t>
    </r>
    <r>
      <rPr>
        <b/>
        <i/>
        <sz val="11"/>
        <rFont val="Arial"/>
        <family val="2"/>
      </rPr>
      <t xml:space="preserve">. Petrol and Diesel sample analysis reporting tables
</t>
    </r>
    <r>
      <rPr>
        <i/>
        <sz val="11"/>
        <rFont val="Arial"/>
        <family val="2"/>
      </rPr>
      <t>Changes introduced in the 2011 template:</t>
    </r>
    <r>
      <rPr>
        <sz val="11"/>
        <rFont val="Arial"/>
        <family val="2"/>
      </rPr>
      <t xml:space="preserve">
a) Separate tables are requested for different RON and different sulphur grades in order to identify any particular issues with different fuel types;
b) Additional clarifying information is requested to help interpret correctly the significance of any exceedances of the limit values and allow Member States the opportunity to provide information on how such potential exceedances are followed up.
</t>
    </r>
    <r>
      <rPr>
        <b/>
        <sz val="11"/>
        <rFont val="Arial"/>
        <family val="2"/>
      </rPr>
      <t xml:space="preserve">
4</t>
    </r>
    <r>
      <rPr>
        <b/>
        <i/>
        <sz val="11"/>
        <rFont val="Arial"/>
        <family val="2"/>
      </rPr>
      <t xml:space="preserve">. Reporting fuel sales and sample numbers in the &lt;Sales&gt; tab
</t>
    </r>
    <r>
      <rPr>
        <i/>
        <sz val="11"/>
        <rFont val="Arial"/>
        <family val="2"/>
      </rPr>
      <t>Changes introduced in the 2011 template:</t>
    </r>
    <r>
      <rPr>
        <sz val="11"/>
        <rFont val="Arial"/>
        <family val="2"/>
      </rPr>
      <t xml:space="preserve">
a) Member States are requested to provide detail about the location of fuel sampling in the sales tab.  This helps to assess the number of samples according to Directive requirements.  Sampling at service stations (retail or commercial fuel dispensing sites where fuel is dispensed into road vehicles for propulsion) means that the fuel is being sampled at the point of use and reduces the risk of contamination in the supply chain before use.  Sampling at the end of the distribution chain (i.e. dispensing/refuelling sites) ensures that any contamination is identified before it reaches the vehicle, whilst sampling the whole distribution chain will also help identify at what point any potential contamination might have occurred.</t>
    </r>
    <r>
      <rPr>
        <sz val="11"/>
        <color indexed="10"/>
        <rFont val="Arial"/>
        <family val="2"/>
      </rPr>
      <t xml:space="preserve">
</t>
    </r>
    <r>
      <rPr>
        <sz val="11"/>
        <rFont val="Arial"/>
        <family val="2"/>
      </rPr>
      <t xml:space="preserve">
</t>
    </r>
    <r>
      <rPr>
        <b/>
        <i/>
        <sz val="11"/>
        <rFont val="Arial"/>
        <family val="2"/>
      </rPr>
      <t>5. Statistical analysis to enhance accuracy requested in reporting tabs {&lt;Petrol (1)&gt; through to &lt;Diesel (1 + 2)&gt;}</t>
    </r>
    <r>
      <rPr>
        <sz val="11"/>
        <rFont val="Arial"/>
        <family val="2"/>
      </rPr>
      <t xml:space="preserve">
a) As in the 2009 , 2010, 2011, 2012 and 2013 report templates, Member States are requested to provide the median value for each parameter tested.  Providing the Median helps in the statistical analysis of fuel quality throughout the EU.  
b) Additional parameters as required by the Directive; provision has been made, in the 2011 template onwards, for reporting test results for MMT (including labelling), FAME (diesel) and the Vapour Pressure Waiver for petrol that contains bioethanol.
c) In the 2010 template onwards, Member States are asked to provide further data on the distribution of the fuel samples, this will aid the Commission in further understanding of the fuel within the member states.  The data required included:
• Column "</t>
    </r>
    <r>
      <rPr>
        <b/>
        <sz val="11"/>
        <rFont val="Arial"/>
        <family val="2"/>
      </rPr>
      <t>No Samples outside 95% tolerance limit</t>
    </r>
    <r>
      <rPr>
        <sz val="11"/>
        <rFont val="Arial"/>
        <family val="2"/>
      </rPr>
      <t>": Please provide the number of samples that fail to reach the tolerance limit (95% Confidence) as set out in the &lt;Methods&amp;Limits&gt; tab.
• Column "</t>
    </r>
    <r>
      <rPr>
        <b/>
        <sz val="11"/>
        <rFont val="Arial"/>
        <family val="2"/>
      </rPr>
      <t>25% of Sample Value</t>
    </r>
    <r>
      <rPr>
        <sz val="11"/>
        <rFont val="Arial"/>
        <family val="2"/>
      </rPr>
      <t>": Please provide where the 25% level of the fuel sample dataset occurs, e.g.: if a sample dataset has 11 values of {21,22,23,24,25,26,27,28,29,30,31}
The 25% value is the 3rd value = 23
• Column "</t>
    </r>
    <r>
      <rPr>
        <b/>
        <sz val="11"/>
        <rFont val="Arial"/>
        <family val="2"/>
      </rPr>
      <t>75% of Sample Value</t>
    </r>
    <r>
      <rPr>
        <sz val="11"/>
        <rFont val="Arial"/>
        <family val="2"/>
      </rPr>
      <t>": Please provide where the 75% level of the dataset occurs, e.g.: if a sample has 11 values of {21,22,23,24,25,26,27,28,29,30,31}
The 75% value is the 9th value = 29
To aid users, this can be calculated by using the QUARTILE function in Excel (For more information on using this, see: http://office.microsoft.com/en-us/excel-help/quartile-HP005209226.aspx?CTT=1)</t>
    </r>
  </si>
  <si>
    <t>EN 1635
EN 1636</t>
  </si>
  <si>
    <t>EN 1635</t>
  </si>
  <si>
    <t>EN 1636</t>
  </si>
  <si>
    <t>(5) Only for countries which are measuring MMT in Diesel</t>
  </si>
  <si>
    <r>
      <t>Manganese</t>
    </r>
    <r>
      <rPr>
        <vertAlign val="superscript"/>
        <sz val="8"/>
        <rFont val="Arial"/>
        <family val="2"/>
        <charset val="161"/>
      </rPr>
      <t xml:space="preserve"> (5)</t>
    </r>
  </si>
  <si>
    <t>Contacts&amp;Annual Summary</t>
  </si>
  <si>
    <t>C9</t>
  </si>
  <si>
    <t>Country not selected</t>
  </si>
  <si>
    <t>C10</t>
  </si>
  <si>
    <t>Date Report Completed not provided</t>
  </si>
  <si>
    <t>C11</t>
  </si>
  <si>
    <t>Organisation Responsible for Report not provided</t>
  </si>
  <si>
    <t>C12</t>
  </si>
  <si>
    <t>Address of Organisation Street not provided</t>
  </si>
  <si>
    <t>C13</t>
  </si>
  <si>
    <t>City not provided</t>
  </si>
  <si>
    <t>C14</t>
  </si>
  <si>
    <t>Postcode not provided</t>
  </si>
  <si>
    <t>C15</t>
  </si>
  <si>
    <t>Person Responsible for Report not provided</t>
  </si>
  <si>
    <t>C16</t>
  </si>
  <si>
    <t>Telephone Number not provided</t>
  </si>
  <si>
    <t>C17</t>
  </si>
  <si>
    <t>Email not provided</t>
  </si>
  <si>
    <t>B41</t>
  </si>
  <si>
    <t>General Summary of Analysis and Additional Information not provided</t>
  </si>
  <si>
    <t>Sheet</t>
  </si>
  <si>
    <t>Cell</t>
  </si>
  <si>
    <t>Comment</t>
  </si>
  <si>
    <r>
      <rPr>
        <b/>
        <sz val="10"/>
        <rFont val="Arial"/>
        <family val="2"/>
      </rPr>
      <t xml:space="preserve">Has a Vapour Pressure Waiver been granted?
</t>
    </r>
    <r>
      <rPr>
        <sz val="10"/>
        <rFont val="Arial"/>
        <family val="2"/>
      </rPr>
      <t>If yes, please provide details in the space below:</t>
    </r>
  </si>
  <si>
    <t>FQMS&amp;Sampling</t>
  </si>
  <si>
    <t>Starting date of Summer Period not provided</t>
  </si>
  <si>
    <t>Ending date of Summer Period not provided</t>
  </si>
  <si>
    <t>Starting date of Winter Period not provided</t>
  </si>
  <si>
    <t>Ending date of Winter Period not provided</t>
  </si>
  <si>
    <t>B37</t>
  </si>
  <si>
    <t>Additional information not provided</t>
  </si>
  <si>
    <t>Detailed FQMS</t>
  </si>
  <si>
    <t>B28</t>
  </si>
  <si>
    <t>B42</t>
  </si>
  <si>
    <t>B49</t>
  </si>
  <si>
    <t>B58</t>
  </si>
  <si>
    <t>Please provide information on sampling</t>
  </si>
  <si>
    <t>Please provide information on FQMS administration</t>
  </si>
  <si>
    <t>Please provide information on reporting periods</t>
  </si>
  <si>
    <t>Please provide information on National Legislation that transposed the FQD</t>
  </si>
  <si>
    <t>Sales</t>
  </si>
  <si>
    <t>A37</t>
  </si>
  <si>
    <t>A41</t>
  </si>
  <si>
    <t>A45</t>
  </si>
  <si>
    <t>Please provide information on customer information on biofuel content</t>
  </si>
  <si>
    <t>Please provide information on how fuel pumps are labeled for MMT content</t>
  </si>
  <si>
    <t>Please provide additional comments if any</t>
  </si>
  <si>
    <t>Biofuel</t>
  </si>
  <si>
    <t>Petrol sales</t>
  </si>
  <si>
    <t>Diesel Sales</t>
  </si>
  <si>
    <t>Regional Petrol</t>
  </si>
  <si>
    <t>Regional Diesel</t>
  </si>
  <si>
    <t>Min. number of samples:</t>
  </si>
  <si>
    <t>Check Numerical</t>
  </si>
  <si>
    <t>Please provide a numerical value</t>
  </si>
  <si>
    <t>Regular unleaded petrol (minimum RON = 91)</t>
  </si>
  <si>
    <t>Regular unleaded petrol (minimum RON = 91) E5</t>
  </si>
  <si>
    <t>Regular unleaded petrol (minimum RON = 91) E10</t>
  </si>
  <si>
    <t>Regular unleaded petrol (minimum RON = 91) E+</t>
  </si>
  <si>
    <t>Unleaded petrol (minimum RON = 95)</t>
  </si>
  <si>
    <t>Unleaded petrol (minimum RON = 95) E5</t>
  </si>
  <si>
    <t>Unleaded petrol (minimum RON = 95) E10</t>
  </si>
  <si>
    <t>Unleaded petrol (minimum RON = 95) E+</t>
  </si>
  <si>
    <t>Unleaded petrol (minimum 95 =&lt; RON &lt; 98)</t>
  </si>
  <si>
    <t>Unleaded petrol (minimum 95 =&lt; RON &lt; 98) E5</t>
  </si>
  <si>
    <t>Unleaded petrol (minimum 95 =&lt; RON &lt; 98) E10</t>
  </si>
  <si>
    <t>Unleaded petrol (minimum 95 =&lt; RON &lt; 98) E+</t>
  </si>
  <si>
    <t>Unleaded petrol (minimum RON &gt;= 98)</t>
  </si>
  <si>
    <t>Unleaded petrol (minimum RON &gt;= 98) E5</t>
  </si>
  <si>
    <t>Unleaded petrol (minimum RON &gt;= 98) E10</t>
  </si>
  <si>
    <t>Unleaded petrol (minimum RON &gt;= 98) E+</t>
  </si>
  <si>
    <t>Diesel fuel B7</t>
  </si>
  <si>
    <t>Diesel fuel B+ ( &gt;7% FAME &lt;=30%)</t>
  </si>
  <si>
    <t>Diesel fuel B+ (FAME &gt;30%)</t>
  </si>
  <si>
    <t>Diesel fuel</t>
  </si>
  <si>
    <t>for diesel</t>
  </si>
  <si>
    <t>I18</t>
  </si>
  <si>
    <t>I14</t>
  </si>
  <si>
    <t>B25</t>
  </si>
  <si>
    <t>B26</t>
  </si>
  <si>
    <t>B27</t>
  </si>
  <si>
    <t>B29</t>
  </si>
  <si>
    <t>B30</t>
  </si>
  <si>
    <t>C18</t>
  </si>
  <si>
    <t>C19</t>
  </si>
  <si>
    <t>C20</t>
  </si>
  <si>
    <t>C21</t>
  </si>
  <si>
    <t>C22</t>
  </si>
  <si>
    <t>C23</t>
  </si>
  <si>
    <t>C24</t>
  </si>
  <si>
    <t>C25</t>
  </si>
  <si>
    <t>C27</t>
  </si>
  <si>
    <t>C29</t>
  </si>
  <si>
    <t>C30</t>
  </si>
  <si>
    <t>C31</t>
  </si>
  <si>
    <t>D10</t>
  </si>
  <si>
    <t>E10</t>
  </si>
  <si>
    <t>F10</t>
  </si>
  <si>
    <t>G10</t>
  </si>
  <si>
    <t>H10</t>
  </si>
  <si>
    <t>D11</t>
  </si>
  <si>
    <t>E11</t>
  </si>
  <si>
    <t>F11</t>
  </si>
  <si>
    <t>G11</t>
  </si>
  <si>
    <t>H11</t>
  </si>
  <si>
    <t>D12</t>
  </si>
  <si>
    <t>E12</t>
  </si>
  <si>
    <t>F12</t>
  </si>
  <si>
    <t>G12</t>
  </si>
  <si>
    <t>H12</t>
  </si>
  <si>
    <t>D13</t>
  </si>
  <si>
    <t>E13</t>
  </si>
  <si>
    <t>F13</t>
  </si>
  <si>
    <t>G13</t>
  </si>
  <si>
    <t>H13</t>
  </si>
  <si>
    <t>D14</t>
  </si>
  <si>
    <t>E14</t>
  </si>
  <si>
    <t>F14</t>
  </si>
  <si>
    <t>G14</t>
  </si>
  <si>
    <t>H14</t>
  </si>
  <si>
    <t>D15</t>
  </si>
  <si>
    <t>E15</t>
  </si>
  <si>
    <t>F15</t>
  </si>
  <si>
    <t>G15</t>
  </si>
  <si>
    <t>H15</t>
  </si>
  <si>
    <t>D16</t>
  </si>
  <si>
    <t>E16</t>
  </si>
  <si>
    <t>F16</t>
  </si>
  <si>
    <t>G16</t>
  </si>
  <si>
    <t>H16</t>
  </si>
  <si>
    <t>D17</t>
  </si>
  <si>
    <t>E17</t>
  </si>
  <si>
    <t>F17</t>
  </si>
  <si>
    <t>G17</t>
  </si>
  <si>
    <t>H17</t>
  </si>
  <si>
    <t>D18</t>
  </si>
  <si>
    <t>E18</t>
  </si>
  <si>
    <t>F18</t>
  </si>
  <si>
    <t>G18</t>
  </si>
  <si>
    <t>H18</t>
  </si>
  <si>
    <t>D19</t>
  </si>
  <si>
    <t>E19</t>
  </si>
  <si>
    <t>F19</t>
  </si>
  <si>
    <t>G19</t>
  </si>
  <si>
    <t>H19</t>
  </si>
  <si>
    <t>D20</t>
  </si>
  <si>
    <t>E20</t>
  </si>
  <si>
    <t>F20</t>
  </si>
  <si>
    <t>G20</t>
  </si>
  <si>
    <t>H20</t>
  </si>
  <si>
    <t>D21</t>
  </si>
  <si>
    <t>E21</t>
  </si>
  <si>
    <t>F21</t>
  </si>
  <si>
    <t>G21</t>
  </si>
  <si>
    <t>H21</t>
  </si>
  <si>
    <t>D22</t>
  </si>
  <si>
    <t>E22</t>
  </si>
  <si>
    <t>F22</t>
  </si>
  <si>
    <t>G22</t>
  </si>
  <si>
    <t>H22</t>
  </si>
  <si>
    <t>D23</t>
  </si>
  <si>
    <t>E23</t>
  </si>
  <si>
    <t>F23</t>
  </si>
  <si>
    <t>G23</t>
  </si>
  <si>
    <t>H23</t>
  </si>
  <si>
    <t>D24</t>
  </si>
  <si>
    <t>E24</t>
  </si>
  <si>
    <t>F24</t>
  </si>
  <si>
    <t>G24</t>
  </si>
  <si>
    <t>H24</t>
  </si>
  <si>
    <t>D25</t>
  </si>
  <si>
    <t>E25</t>
  </si>
  <si>
    <t>F25</t>
  </si>
  <si>
    <t>G25</t>
  </si>
  <si>
    <t>H25</t>
  </si>
  <si>
    <t>D27</t>
  </si>
  <si>
    <t>E27</t>
  </si>
  <si>
    <t>F27</t>
  </si>
  <si>
    <t>G27</t>
  </si>
  <si>
    <t>H27</t>
  </si>
  <si>
    <t>D29</t>
  </si>
  <si>
    <t>E29</t>
  </si>
  <si>
    <t>F29</t>
  </si>
  <si>
    <t>G29</t>
  </si>
  <si>
    <t>H29</t>
  </si>
  <si>
    <t>D30</t>
  </si>
  <si>
    <t>E30</t>
  </si>
  <si>
    <t>F30</t>
  </si>
  <si>
    <t>G30</t>
  </si>
  <si>
    <t>H30</t>
  </si>
  <si>
    <t>D31</t>
  </si>
  <si>
    <t>E31</t>
  </si>
  <si>
    <t>F31</t>
  </si>
  <si>
    <t>G31</t>
  </si>
  <si>
    <t>H31</t>
  </si>
  <si>
    <t>Integer</t>
  </si>
  <si>
    <t>Regional Petrol Sampling (S)</t>
  </si>
  <si>
    <t>C8</t>
  </si>
  <si>
    <t>C26</t>
  </si>
  <si>
    <t>C28</t>
  </si>
  <si>
    <t>Regional Petrol Sampling (W)</t>
  </si>
  <si>
    <t>Regional Diesel Sampling (S)</t>
  </si>
  <si>
    <t>Regional Diesel Sampling (W)</t>
  </si>
  <si>
    <t>B9</t>
  </si>
  <si>
    <t>I17</t>
  </si>
  <si>
    <t>j17</t>
  </si>
  <si>
    <t>k17</t>
  </si>
  <si>
    <t>l17</t>
  </si>
  <si>
    <t>m17</t>
  </si>
  <si>
    <t>j18</t>
  </si>
  <si>
    <t>k18</t>
  </si>
  <si>
    <t>l18</t>
  </si>
  <si>
    <t>m18</t>
  </si>
  <si>
    <t>I20</t>
  </si>
  <si>
    <t>j20</t>
  </si>
  <si>
    <t>k20</t>
  </si>
  <si>
    <t>l20</t>
  </si>
  <si>
    <t>m20</t>
  </si>
  <si>
    <t>I22</t>
  </si>
  <si>
    <t>j22</t>
  </si>
  <si>
    <t>k22</t>
  </si>
  <si>
    <t>l22</t>
  </si>
  <si>
    <t>m22</t>
  </si>
  <si>
    <t>I23</t>
  </si>
  <si>
    <t>j23</t>
  </si>
  <si>
    <t>k23</t>
  </si>
  <si>
    <t>l23</t>
  </si>
  <si>
    <t>m23</t>
  </si>
  <si>
    <t>I25</t>
  </si>
  <si>
    <t>j25</t>
  </si>
  <si>
    <t>k25</t>
  </si>
  <si>
    <t>l25</t>
  </si>
  <si>
    <t>m25</t>
  </si>
  <si>
    <t>D26</t>
  </si>
  <si>
    <t>E26</t>
  </si>
  <si>
    <t>F26</t>
  </si>
  <si>
    <t>G26</t>
  </si>
  <si>
    <t>H26</t>
  </si>
  <si>
    <t>I26</t>
  </si>
  <si>
    <t>j26</t>
  </si>
  <si>
    <t>k26</t>
  </si>
  <si>
    <t>l26</t>
  </si>
  <si>
    <t>m26</t>
  </si>
  <si>
    <t>I27</t>
  </si>
  <si>
    <t>j27</t>
  </si>
  <si>
    <t>k27</t>
  </si>
  <si>
    <t>l27</t>
  </si>
  <si>
    <t>m27</t>
  </si>
  <si>
    <t>D28</t>
  </si>
  <si>
    <t>E28</t>
  </si>
  <si>
    <t>F28</t>
  </si>
  <si>
    <t>G28</t>
  </si>
  <si>
    <t>H28</t>
  </si>
  <si>
    <t>I28</t>
  </si>
  <si>
    <t>j28</t>
  </si>
  <si>
    <t>k28</t>
  </si>
  <si>
    <t>l28</t>
  </si>
  <si>
    <t>m28</t>
  </si>
  <si>
    <t>I29</t>
  </si>
  <si>
    <t>j29</t>
  </si>
  <si>
    <t>k29</t>
  </si>
  <si>
    <t>l29</t>
  </si>
  <si>
    <t>m29</t>
  </si>
  <si>
    <t>I31</t>
  </si>
  <si>
    <t>j31</t>
  </si>
  <si>
    <t>k31</t>
  </si>
  <si>
    <t>l31</t>
  </si>
  <si>
    <t>m31</t>
  </si>
  <si>
    <t>C32</t>
  </si>
  <si>
    <t>D32</t>
  </si>
  <si>
    <t>E32</t>
  </si>
  <si>
    <t>F32</t>
  </si>
  <si>
    <t>G32</t>
  </si>
  <si>
    <t>H32</t>
  </si>
  <si>
    <t>I32</t>
  </si>
  <si>
    <t>j32</t>
  </si>
  <si>
    <t>k32</t>
  </si>
  <si>
    <t>l32</t>
  </si>
  <si>
    <t>m32</t>
  </si>
  <si>
    <t>C33</t>
  </si>
  <si>
    <t>D33</t>
  </si>
  <si>
    <t>E33</t>
  </si>
  <si>
    <t>F33</t>
  </si>
  <si>
    <t>G33</t>
  </si>
  <si>
    <t>H33</t>
  </si>
  <si>
    <t>I33</t>
  </si>
  <si>
    <t>j33</t>
  </si>
  <si>
    <t>k33</t>
  </si>
  <si>
    <t>l33</t>
  </si>
  <si>
    <t>m33</t>
  </si>
  <si>
    <t>C34</t>
  </si>
  <si>
    <t>D34</t>
  </si>
  <si>
    <t>E34</t>
  </si>
  <si>
    <t>F34</t>
  </si>
  <si>
    <t>G34</t>
  </si>
  <si>
    <t>H34</t>
  </si>
  <si>
    <t>I34</t>
  </si>
  <si>
    <t>j34</t>
  </si>
  <si>
    <t>k34</t>
  </si>
  <si>
    <t>l34</t>
  </si>
  <si>
    <t>m34</t>
  </si>
  <si>
    <t>C35</t>
  </si>
  <si>
    <t>D35</t>
  </si>
  <si>
    <t>E35</t>
  </si>
  <si>
    <t>F35</t>
  </si>
  <si>
    <t>G35</t>
  </si>
  <si>
    <t>H35</t>
  </si>
  <si>
    <t>I35</t>
  </si>
  <si>
    <t>j35</t>
  </si>
  <si>
    <t>k35</t>
  </si>
  <si>
    <t>l35</t>
  </si>
  <si>
    <t>m35</t>
  </si>
  <si>
    <t>C36</t>
  </si>
  <si>
    <t>D36</t>
  </si>
  <si>
    <t>E36</t>
  </si>
  <si>
    <t>F36</t>
  </si>
  <si>
    <t>G36</t>
  </si>
  <si>
    <t>H36</t>
  </si>
  <si>
    <t>I36</t>
  </si>
  <si>
    <t>j36</t>
  </si>
  <si>
    <t>k36</t>
  </si>
  <si>
    <t>l36</t>
  </si>
  <si>
    <t>m36</t>
  </si>
  <si>
    <t>C37</t>
  </si>
  <si>
    <t>D37</t>
  </si>
  <si>
    <t>E37</t>
  </si>
  <si>
    <t>F37</t>
  </si>
  <si>
    <t>G37</t>
  </si>
  <si>
    <t>H37</t>
  </si>
  <si>
    <t>I37</t>
  </si>
  <si>
    <t>j37</t>
  </si>
  <si>
    <t>k37</t>
  </si>
  <si>
    <t>l37</t>
  </si>
  <si>
    <t>m37</t>
  </si>
  <si>
    <t>C38</t>
  </si>
  <si>
    <t>D38</t>
  </si>
  <si>
    <t>E38</t>
  </si>
  <si>
    <t>F38</t>
  </si>
  <si>
    <t>G38</t>
  </si>
  <si>
    <t>H38</t>
  </si>
  <si>
    <t>I38</t>
  </si>
  <si>
    <t>j38</t>
  </si>
  <si>
    <t>k38</t>
  </si>
  <si>
    <t>l38</t>
  </si>
  <si>
    <t>m38</t>
  </si>
  <si>
    <t>C39</t>
  </si>
  <si>
    <t>D39</t>
  </si>
  <si>
    <t>E39</t>
  </si>
  <si>
    <t>F39</t>
  </si>
  <si>
    <t>G39</t>
  </si>
  <si>
    <t>H39</t>
  </si>
  <si>
    <t>I39</t>
  </si>
  <si>
    <t>j39</t>
  </si>
  <si>
    <t>k39</t>
  </si>
  <si>
    <t>l39</t>
  </si>
  <si>
    <t>m39</t>
  </si>
  <si>
    <t>C40</t>
  </si>
  <si>
    <t>D40</t>
  </si>
  <si>
    <t>E40</t>
  </si>
  <si>
    <t>F40</t>
  </si>
  <si>
    <t>G40</t>
  </si>
  <si>
    <t>H40</t>
  </si>
  <si>
    <t>I40</t>
  </si>
  <si>
    <t>j40</t>
  </si>
  <si>
    <t>k40</t>
  </si>
  <si>
    <t>l40</t>
  </si>
  <si>
    <t>m40</t>
  </si>
  <si>
    <t>G45</t>
  </si>
  <si>
    <t>H45</t>
  </si>
  <si>
    <t>G46</t>
  </si>
  <si>
    <t>H46</t>
  </si>
  <si>
    <t>G47</t>
  </si>
  <si>
    <t>H47</t>
  </si>
  <si>
    <t>G48</t>
  </si>
  <si>
    <t>H48</t>
  </si>
  <si>
    <t>G49</t>
  </si>
  <si>
    <t>H49</t>
  </si>
  <si>
    <t>j14</t>
  </si>
  <si>
    <t>k14</t>
  </si>
  <si>
    <t>l14</t>
  </si>
  <si>
    <t>m14</t>
  </si>
  <si>
    <t>I15</t>
  </si>
  <si>
    <t>j15</t>
  </si>
  <si>
    <t>k15</t>
  </si>
  <si>
    <t>l15</t>
  </si>
  <si>
    <t>m15</t>
  </si>
  <si>
    <t>I16</t>
  </si>
  <si>
    <t>j16</t>
  </si>
  <si>
    <t>k16</t>
  </si>
  <si>
    <t>l16</t>
  </si>
  <si>
    <t>m16</t>
  </si>
  <si>
    <t>I19</t>
  </si>
  <si>
    <t>j19</t>
  </si>
  <si>
    <t>k19</t>
  </si>
  <si>
    <t>l19</t>
  </si>
  <si>
    <t>m19</t>
  </si>
  <si>
    <t>d25</t>
  </si>
  <si>
    <t>d26</t>
  </si>
  <si>
    <t>d27</t>
  </si>
  <si>
    <t>d28</t>
  </si>
  <si>
    <t>d29</t>
  </si>
  <si>
    <t>d30</t>
  </si>
  <si>
    <t>d31</t>
  </si>
  <si>
    <t>Only if not provided in Summer and Winter sheets</t>
  </si>
  <si>
    <t>1+2</t>
  </si>
  <si>
    <t>3+4</t>
  </si>
  <si>
    <t>5+6</t>
  </si>
  <si>
    <t>7+8</t>
  </si>
  <si>
    <t>9+10</t>
  </si>
  <si>
    <t>Petrol (1)</t>
  </si>
  <si>
    <t>Petrol (2)</t>
  </si>
  <si>
    <t>Petrol (1+2)</t>
  </si>
  <si>
    <t>Petrol (3)</t>
  </si>
  <si>
    <t>Petrol (4)</t>
  </si>
  <si>
    <t>Petrol (3+4)</t>
  </si>
  <si>
    <t>Petrol (5)</t>
  </si>
  <si>
    <t>Petrol (6)</t>
  </si>
  <si>
    <t>Petrol (5+6)</t>
  </si>
  <si>
    <t>Petrol (7)</t>
  </si>
  <si>
    <t>Petrol (8)</t>
  </si>
  <si>
    <t>Petrol (7+8)</t>
  </si>
  <si>
    <t>Petrol (9)</t>
  </si>
  <si>
    <t>Petrol (10)</t>
  </si>
  <si>
    <t>Petrol (9+10)</t>
  </si>
  <si>
    <t>for petrol</t>
  </si>
  <si>
    <t>&lt;-- GO BACK</t>
  </si>
  <si>
    <t>Location not available</t>
  </si>
  <si>
    <t>Sales petrol samples</t>
  </si>
  <si>
    <t>Sales diesel samples</t>
  </si>
  <si>
    <t>Regional Petrol samples</t>
  </si>
  <si>
    <t>Regional diesel samples</t>
  </si>
  <si>
    <t/>
  </si>
  <si>
    <t>Sample location 
(S,T or R)</t>
  </si>
  <si>
    <t>Fuel Sales (tonnes)</t>
  </si>
  <si>
    <r>
      <t>Unleaded petrol (minimum 95 &lt; RON &lt; 98)</t>
    </r>
    <r>
      <rPr>
        <b/>
        <vertAlign val="superscript"/>
        <sz val="10"/>
        <rFont val="Arial"/>
        <family val="2"/>
      </rPr>
      <t>1</t>
    </r>
  </si>
  <si>
    <r>
      <t>Unleaded petrol (minimum 95 &lt; RON &lt; 98) E5</t>
    </r>
    <r>
      <rPr>
        <vertAlign val="superscript"/>
        <sz val="10"/>
        <rFont val="Arial"/>
        <family val="2"/>
      </rPr>
      <t>2</t>
    </r>
  </si>
  <si>
    <r>
      <t>Unleaded petrol (minimum 95 &lt; RON &lt; 98) E10</t>
    </r>
    <r>
      <rPr>
        <vertAlign val="superscript"/>
        <sz val="10"/>
        <rFont val="Arial"/>
        <family val="2"/>
      </rPr>
      <t>2</t>
    </r>
  </si>
  <si>
    <r>
      <t>Unleaded petrol (minimum 95 &lt; RON &lt; 98) E+</t>
    </r>
    <r>
      <rPr>
        <vertAlign val="superscript"/>
        <sz val="10"/>
        <rFont val="Arial"/>
        <family val="2"/>
      </rPr>
      <t>2</t>
    </r>
  </si>
  <si>
    <r>
      <rPr>
        <b/>
        <sz val="12"/>
        <rFont val="Arial"/>
        <family val="2"/>
      </rPr>
      <t xml:space="preserve">EU Fuel Quality Monitoring Submissions – </t>
    </r>
    <r>
      <rPr>
        <b/>
        <sz val="12"/>
        <color indexed="17"/>
        <rFont val="Arial"/>
        <family val="2"/>
      </rPr>
      <t>2020</t>
    </r>
    <r>
      <rPr>
        <b/>
        <sz val="12"/>
        <rFont val="Arial"/>
        <family val="2"/>
      </rPr>
      <t xml:space="preserve"> Reporting Year
</t>
    </r>
    <r>
      <rPr>
        <sz val="10"/>
        <rFont val="Arial"/>
        <family val="2"/>
      </rPr>
      <t xml:space="preserve">
</t>
    </r>
    <r>
      <rPr>
        <b/>
        <sz val="11"/>
        <rFont val="Arial"/>
        <family val="2"/>
      </rPr>
      <t xml:space="preserve">All reports should be submitted to the EIONET Central Data Repository no later than 31 August; see guidance from the European Environment Agency (EEA) concerning reporting instructions. After submitting your report, you should also notify the European Commission at </t>
    </r>
    <r>
      <rPr>
        <b/>
        <u/>
        <sz val="11"/>
        <color indexed="62"/>
        <rFont val="Arial"/>
        <family val="2"/>
        <charset val="161"/>
      </rPr>
      <t>ENV-Report-98-70@ec.europa.eu</t>
    </r>
    <r>
      <rPr>
        <b/>
        <sz val="11"/>
        <rFont val="Arial"/>
        <family val="2"/>
      </rPr>
      <t>.</t>
    </r>
    <r>
      <rPr>
        <sz val="11"/>
        <rFont val="Arial"/>
        <family val="2"/>
      </rPr>
      <t xml:space="preserve">
</t>
    </r>
    <r>
      <rPr>
        <b/>
        <u/>
        <sz val="11"/>
        <rFont val="Arial"/>
        <family val="2"/>
      </rPr>
      <t>Introduction, purpose &amp; format</t>
    </r>
    <r>
      <rPr>
        <b/>
        <sz val="11"/>
        <rFont val="Arial"/>
        <family val="2"/>
      </rPr>
      <t xml:space="preserve">
</t>
    </r>
    <r>
      <rPr>
        <sz val="11"/>
        <rFont val="Arial"/>
        <family val="2"/>
      </rPr>
      <t xml:space="preserve">
Directive 98/70/EC of the European Parliament and of the Council of 13 October 1998 relating to the quality of petrol and diesel fuels, as last amended by Directive 2009/30/EC and Directive 2011/63/EU, sets the environmental specifications for all petrol and diesel fuel marketed in the European Union. These specifications can be found in Annexes I to IV of the Directive. Article 8(1) obliges the Member States to monitor the compliance with these fuel quality specifications according to the analytical measurement methods referred to in the Directive and subsequent amends.
By no later than </t>
    </r>
    <r>
      <rPr>
        <u/>
        <sz val="11"/>
        <rFont val="Arial"/>
        <family val="2"/>
      </rPr>
      <t>31 August</t>
    </r>
    <r>
      <rPr>
        <sz val="11"/>
        <rFont val="Arial"/>
        <family val="2"/>
      </rPr>
      <t xml:space="preserve"> each year the Member States must submit a summary of fuel quality monitoring data collected during the period January to December of the previous calendar year. Member States are required to report according to European Standard EN 14274:2003, unless they use a national fuel quality monitoring systems of equivalent confidence.
</t>
    </r>
    <r>
      <rPr>
        <u/>
        <sz val="11"/>
        <rFont val="Arial"/>
        <family val="2"/>
      </rPr>
      <t xml:space="preserve">
The purpose of this online reporting system is to assist Member States in data reporting, and;</t>
    </r>
    <r>
      <rPr>
        <sz val="11"/>
        <rFont val="Arial"/>
        <family val="2"/>
      </rPr>
      <t xml:space="preserve">
• Facilitate the collation and interpretation of Member State submissions, reducing the need to return to Member States for additional information;
• Provide additional guidance to Member States on the provision of information that would assist in the interpretation/understanding of both their national fuel quality monitoring systems and the significance of the results of sample analysis in the annual EU Fuel Quality Monitoring Summary Report.
The format of this reporting platform broadly follows that of Commission Decision 2002/159/EC and has been revised and approved by the European Commission Directorate General responsible for ensuring compliance with the Directive.</t>
    </r>
    <r>
      <rPr>
        <i/>
        <sz val="11"/>
        <rFont val="Arial"/>
        <family val="2"/>
      </rPr>
      <t xml:space="preserve"> </t>
    </r>
    <r>
      <rPr>
        <b/>
        <i/>
        <sz val="11"/>
        <rFont val="Arial"/>
        <family val="2"/>
      </rPr>
      <t>Your assistance in providing submission data using this online reporting platform is greatly appreciated.</t>
    </r>
    <r>
      <rPr>
        <b/>
        <sz val="11"/>
        <rFont val="Arial"/>
        <family val="2"/>
      </rPr>
      <t xml:space="preserve">
We have provided instructions (see Instructions tab) for filling in the required data. The information requested in the tab “Detailed FQMS” is required for the 2020 submission, but will not be required for the next two submissions.</t>
    </r>
    <r>
      <rPr>
        <sz val="11"/>
        <rFont val="Arial"/>
        <family val="2"/>
      </rPr>
      <t xml:space="preserve">
</t>
    </r>
    <r>
      <rPr>
        <b/>
        <sz val="11"/>
        <rFont val="Arial"/>
        <family val="2"/>
      </rPr>
      <t xml:space="preserve">
If you have any queries regarding this reporting platform, please do not hesitate to contact the EEA at </t>
    </r>
    <r>
      <rPr>
        <b/>
        <u/>
        <sz val="11"/>
        <color indexed="62"/>
        <rFont val="Arial"/>
        <family val="2"/>
        <charset val="161"/>
      </rPr>
      <t>fqd@eea.europa.eu</t>
    </r>
    <r>
      <rPr>
        <b/>
        <sz val="11"/>
        <rFont val="Arial"/>
        <family val="2"/>
      </rPr>
      <t>.</t>
    </r>
    <r>
      <rPr>
        <sz val="11"/>
        <rFont val="Arial"/>
        <family val="2"/>
      </rPr>
      <t xml:space="preserve">
Thank you again for your assistance with this work.</t>
    </r>
  </si>
  <si>
    <t>VURUP, a.s. (Accredited Testing Laboratories  &amp; Accredited Inspection Body)</t>
  </si>
  <si>
    <t>Vlcie hrdlo, P.O.BOX 50</t>
  </si>
  <si>
    <t>Bratislava</t>
  </si>
  <si>
    <t>SK - 82003</t>
  </si>
  <si>
    <t>Dipl. - Ing. Iveta Chovancová</t>
  </si>
  <si>
    <t>00421 2 4055 6351</t>
  </si>
  <si>
    <t>iveta.chovancova@vurup.sk</t>
  </si>
  <si>
    <t xml:space="preserve">Besides the required analyses, the density of each petrol sample had been determined. This data was used for recalculation of the sold litres to tonnes of each petrol grade.  </t>
  </si>
  <si>
    <t>1st May</t>
  </si>
  <si>
    <t>30th September</t>
  </si>
  <si>
    <t>16th November</t>
  </si>
  <si>
    <t>28th February</t>
  </si>
  <si>
    <t>Yes</t>
  </si>
  <si>
    <t xml:space="preserve">Organisation responsible for sampling, analysis and reporting:  VURUP, a.s. (Accredited Testing Laboratories &amp; Accredited Inspection Body, www.snas.sk).                                                                                       Types of locations at which sampling is carried out: refuelling stations only.                                                                                                                                                                             Frequency of sampling and selection of sampling points: during summer and winter period, selection of sampling points is made by management of Testing Laboratories from database of refuelling stations and on the base of S.I.E. sugesstions   (S.I.E = Slovak Inspection of Environment)                                                                                                                                                                                                                                    Applied monitoring system is equivalent of the CEN system.                                                                                                                                                                                                 All the test methods used for individual petrol and diesel samples are reported in table  "Methods&amp;Limits".       </t>
  </si>
  <si>
    <t xml:space="preserve">Public bodies responsible for managing and implementing of the FQM Directive: Ministry of the Environment and Slovak Inspection of the Environment. Fuel sampling is carried out by contracted institution (VÚRUP) accredited according to EN ISO/IEC 17020 and EN ISO/IEC 17025 selected by public competition, the annual data concerning the sale of petrol and diesel as provided by Ministry of the Environment at the end of July 2021 for all year 2020. When non-compliant samples are discovered the Slovak Inspection of the Environment is responsible for taking action (financial punishment). S.I.E.is responsible for all process - to report, manage and monitor of all non-compliant samples dicovered during monitoring. In Slovakia the EN 14274 model C is applied from August 2004. Number of National refineries: 1, number of distribution terminals: 2 (one refinery in Bratislava-Refinery SLOVNAFT and 2 its terminals).The Annual Fuel Quality Monitoring data report is every year provided in the due date 30th August.   
</t>
  </si>
  <si>
    <t>The Fuel Quality Directive has been transposed into Slovak national law system in the form of the Decree of Ministry of the Environment of the Slovak Republic No. 228/2014 Coll. establishing fuel quality requirements and keeping records of fuel as amended.</t>
  </si>
  <si>
    <t xml:space="preserve"> The fuel samples are not taken and tested during the transition period, the fuel samples are taken and tested only during summer period (from 1st May to 30th Sep                            tember) and only winter period (from 16th November to 28/29th February).                                                                                                                                                                    - Therefore only the results of fuel samples taken during the summer and the winter periods are reported within this annual fuel quality report.                                                                                                                                                                               
</t>
  </si>
  <si>
    <t>Super 95</t>
  </si>
  <si>
    <t>Super Plus 98</t>
  </si>
  <si>
    <t>The provisions of appropriate information to consumers concerning the biofuel content of petrol are established in Article 9 (7) of the Decree No. 228/2014 Coll. as amended.</t>
  </si>
  <si>
    <t>This data represents only summer sales during summer period (from 1st May 2020 to 30th September 2020) as specified in European Standard EN 14274.</t>
  </si>
  <si>
    <t>Total for Super 95</t>
  </si>
  <si>
    <t>Total for Super Plus 98</t>
  </si>
  <si>
    <t xml:space="preserve">Total for Diesel </t>
  </si>
  <si>
    <t>This data represents only winter sales during winter period (from  1st. January to 28th February 2020 and from 16th November 2020 to 31st December 2020 ) as specified in European Standard EN 14274.</t>
  </si>
  <si>
    <t>This data represents only winter sales during winter period (from  1st. January to 28th February 2020 and from 16th November 2020 to 31st December 2020) as specified in European Standard EN 14274.</t>
  </si>
  <si>
    <t>74,8; 71,2; 62,8; 65,0</t>
  </si>
  <si>
    <t>Dealer was not penalized by S.I.E. (exemption of Ministry of the Environment for sale of summer fuels)</t>
  </si>
  <si>
    <t>EN ISO 20846 was used for sulphur determination</t>
  </si>
  <si>
    <t>S.I.E. = Slovak Inspection of Environment</t>
  </si>
  <si>
    <t>16,8; 14,6</t>
  </si>
  <si>
    <t>Dealer was penalized by S.I.E.</t>
  </si>
  <si>
    <t>During the time period of 2020:                                                                                                                                                                                                                                                                                                                                                                                                                                                                                                                          no derogations since the last FQMS report,                                                                                                                                                                                      - no significant changes to sampling quantities/location since the last detailed FQM report,                                                                                                                                        no delays to provision of the annual fuel quality data report</t>
  </si>
  <si>
    <t xml:space="preserve">The requirements of the labelling for the MMT content of fuel are established in Article 9 (9) of the Decree No. 228/2014 Coll. as amended. Metallic additives 
in fuels are not used in Slovakia. 
</t>
  </si>
  <si>
    <t>Petrol with biofuel content up to 10 %  (E10) started to be sold in Slovakia from 1.1.2020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</si>
</sst>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0.0"/>
    <numFmt numFmtId="166" formatCode="0.000"/>
    <numFmt numFmtId="167" formatCode="0.0000"/>
    <numFmt numFmtId="168" formatCode="#,##0.000"/>
    <numFmt numFmtId="169" formatCode="#,##0.0"/>
  </numFmts>
  <fonts count="82" x14ac:knownFonts="1">
    <font>
      <sz val="10"/>
      <name val="Arial"/>
    </font>
    <font>
      <sz val="10"/>
      <name val="Arial"/>
      <family val="2"/>
    </font>
    <font>
      <sz val="8"/>
      <name val="Arial"/>
      <family val="2"/>
    </font>
    <font>
      <sz val="8"/>
      <color indexed="46"/>
      <name val="Arial"/>
      <family val="2"/>
    </font>
    <font>
      <vertAlign val="superscript"/>
      <sz val="8"/>
      <name val="Arial"/>
      <family val="2"/>
    </font>
    <font>
      <sz val="8"/>
      <color indexed="10"/>
      <name val="Arial"/>
      <family val="2"/>
    </font>
    <font>
      <b/>
      <sz val="8"/>
      <name val="Arial"/>
      <family val="2"/>
    </font>
    <font>
      <b/>
      <sz val="10"/>
      <name val="Arial"/>
      <family val="2"/>
    </font>
    <font>
      <sz val="10"/>
      <color indexed="10"/>
      <name val="Arial"/>
      <family val="2"/>
    </font>
    <font>
      <b/>
      <vertAlign val="superscript"/>
      <sz val="8"/>
      <name val="Arial"/>
      <family val="2"/>
    </font>
    <font>
      <b/>
      <vertAlign val="superscript"/>
      <sz val="10"/>
      <name val="Arial"/>
      <family val="2"/>
    </font>
    <font>
      <b/>
      <sz val="10"/>
      <color indexed="10"/>
      <name val="Arial"/>
      <family val="2"/>
    </font>
    <font>
      <sz val="10"/>
      <name val="Arial"/>
      <family val="2"/>
    </font>
    <font>
      <b/>
      <u/>
      <sz val="12"/>
      <color indexed="12"/>
      <name val="Arial"/>
      <family val="2"/>
    </font>
    <font>
      <b/>
      <sz val="14"/>
      <name val="Arial"/>
      <family val="2"/>
    </font>
    <font>
      <sz val="14"/>
      <name val="Arial"/>
      <family val="2"/>
    </font>
    <font>
      <vertAlign val="superscript"/>
      <sz val="10"/>
      <name val="Arial"/>
      <family val="2"/>
    </font>
    <font>
      <b/>
      <sz val="12"/>
      <name val="Arial"/>
      <family val="2"/>
    </font>
    <font>
      <sz val="12"/>
      <name val="Arial"/>
      <family val="2"/>
    </font>
    <font>
      <b/>
      <sz val="16"/>
      <name val="Arial"/>
      <family val="2"/>
    </font>
    <font>
      <u/>
      <sz val="12"/>
      <color indexed="12"/>
      <name val="Arial"/>
      <family val="2"/>
    </font>
    <font>
      <sz val="10"/>
      <color indexed="8"/>
      <name val="Arial"/>
      <family val="2"/>
    </font>
    <font>
      <sz val="10"/>
      <color indexed="8"/>
      <name val="Arial"/>
      <family val="2"/>
    </font>
    <font>
      <b/>
      <u/>
      <sz val="14"/>
      <name val="Arial"/>
      <family val="2"/>
    </font>
    <font>
      <b/>
      <sz val="10"/>
      <color indexed="8"/>
      <name val="Arial"/>
      <family val="2"/>
    </font>
    <font>
      <i/>
      <sz val="12"/>
      <name val="Times New Roman"/>
      <family val="1"/>
    </font>
    <font>
      <sz val="12"/>
      <name val="Times New Roman"/>
      <family val="1"/>
    </font>
    <font>
      <b/>
      <u/>
      <sz val="12"/>
      <color indexed="10"/>
      <name val="Arial"/>
      <family val="2"/>
    </font>
    <font>
      <b/>
      <i/>
      <u/>
      <sz val="10"/>
      <name val="Arial"/>
      <family val="2"/>
    </font>
    <font>
      <i/>
      <u/>
      <sz val="10"/>
      <name val="Arial"/>
      <family val="2"/>
    </font>
    <font>
      <i/>
      <sz val="10"/>
      <name val="Arial"/>
      <family val="2"/>
    </font>
    <font>
      <b/>
      <i/>
      <sz val="10"/>
      <name val="Arial"/>
      <family val="2"/>
    </font>
    <font>
      <b/>
      <sz val="10"/>
      <name val="Times New Roman"/>
      <family val="1"/>
    </font>
    <font>
      <b/>
      <vertAlign val="superscript"/>
      <sz val="16"/>
      <name val="Arial"/>
      <family val="2"/>
    </font>
    <font>
      <b/>
      <vertAlign val="superscript"/>
      <sz val="10"/>
      <name val="Times New Roman"/>
      <family val="1"/>
    </font>
    <font>
      <b/>
      <vertAlign val="superscript"/>
      <sz val="10"/>
      <color indexed="8"/>
      <name val="Arial"/>
      <family val="2"/>
    </font>
    <font>
      <sz val="8"/>
      <color indexed="8"/>
      <name val="Arial"/>
      <family val="2"/>
    </font>
    <font>
      <sz val="8"/>
      <name val="Times New Roman"/>
      <family val="1"/>
    </font>
    <font>
      <sz val="10"/>
      <color indexed="9"/>
      <name val="Arial"/>
      <family val="2"/>
    </font>
    <font>
      <sz val="6"/>
      <name val="Arial"/>
      <family val="2"/>
    </font>
    <font>
      <vertAlign val="superscript"/>
      <sz val="14"/>
      <name val="Arial"/>
      <family val="2"/>
    </font>
    <font>
      <b/>
      <sz val="12"/>
      <color indexed="17"/>
      <name val="Arial"/>
      <family val="2"/>
    </font>
    <font>
      <b/>
      <sz val="11"/>
      <name val="Arial"/>
      <family val="2"/>
    </font>
    <font>
      <sz val="11"/>
      <name val="Arial"/>
      <family val="2"/>
    </font>
    <font>
      <b/>
      <u/>
      <sz val="11"/>
      <name val="Arial"/>
      <family val="2"/>
    </font>
    <font>
      <i/>
      <sz val="11"/>
      <name val="Arial"/>
      <family val="2"/>
    </font>
    <font>
      <b/>
      <i/>
      <sz val="11"/>
      <name val="Arial"/>
      <family val="2"/>
    </font>
    <font>
      <b/>
      <sz val="10"/>
      <color indexed="30"/>
      <name val="Arial"/>
      <family val="2"/>
    </font>
    <font>
      <b/>
      <i/>
      <sz val="10"/>
      <color indexed="30"/>
      <name val="Arial"/>
      <family val="2"/>
    </font>
    <font>
      <sz val="9"/>
      <name val="Arial"/>
      <family val="2"/>
    </font>
    <font>
      <sz val="11"/>
      <color indexed="10"/>
      <name val="Arial"/>
      <family val="2"/>
    </font>
    <font>
      <u/>
      <sz val="11"/>
      <name val="Arial"/>
      <family val="2"/>
    </font>
    <font>
      <b/>
      <u/>
      <sz val="8"/>
      <name val="Arial"/>
      <family val="2"/>
    </font>
    <font>
      <sz val="8"/>
      <color indexed="30"/>
      <name val="Arial"/>
      <family val="2"/>
    </font>
    <font>
      <b/>
      <sz val="12"/>
      <name val="Times New Roman"/>
      <family val="1"/>
    </font>
    <font>
      <u/>
      <sz val="10"/>
      <name val="Arial"/>
      <family val="2"/>
    </font>
    <font>
      <b/>
      <u/>
      <sz val="10"/>
      <name val="Arial"/>
      <family val="2"/>
    </font>
    <font>
      <b/>
      <u/>
      <sz val="11"/>
      <color indexed="62"/>
      <name val="Arial"/>
      <family val="2"/>
      <charset val="161"/>
    </font>
    <font>
      <sz val="8"/>
      <name val="Arial"/>
      <family val="2"/>
      <charset val="161"/>
    </font>
    <font>
      <vertAlign val="superscript"/>
      <sz val="8"/>
      <name val="Arial"/>
      <family val="2"/>
      <charset val="161"/>
    </font>
    <font>
      <sz val="10"/>
      <name val="Arial"/>
      <family val="2"/>
      <charset val="161"/>
    </font>
    <font>
      <sz val="11"/>
      <color theme="1"/>
      <name val="Calibri"/>
      <family val="2"/>
      <scheme val="minor"/>
    </font>
    <font>
      <b/>
      <sz val="10"/>
      <color rgb="FF000000"/>
      <name val="Arial"/>
      <family val="2"/>
    </font>
    <font>
      <sz val="12"/>
      <color rgb="FFFF0000"/>
      <name val="Times New Roman"/>
      <family val="1"/>
    </font>
    <font>
      <b/>
      <sz val="8"/>
      <color rgb="FFFF0000"/>
      <name val="Arial"/>
      <family val="2"/>
    </font>
    <font>
      <sz val="10"/>
      <color rgb="FFFF0000"/>
      <name val="Arial"/>
      <family val="2"/>
    </font>
    <font>
      <sz val="10"/>
      <color theme="0"/>
      <name val="Arial"/>
      <family val="2"/>
    </font>
    <font>
      <b/>
      <sz val="12"/>
      <color rgb="FFFF0000"/>
      <name val="Times New Roman"/>
      <family val="1"/>
    </font>
    <font>
      <b/>
      <u/>
      <sz val="12"/>
      <color rgb="FF0000FF"/>
      <name val="Arial"/>
      <family val="2"/>
    </font>
    <font>
      <u/>
      <sz val="12"/>
      <color rgb="FF0000FF"/>
      <name val="Arial"/>
      <family val="2"/>
    </font>
    <font>
      <b/>
      <u/>
      <sz val="12"/>
      <color rgb="FFFF0000"/>
      <name val="Arial"/>
      <family val="2"/>
    </font>
    <font>
      <u/>
      <sz val="12"/>
      <color rgb="FFFF0000"/>
      <name val="Arial"/>
      <family val="2"/>
    </font>
    <font>
      <b/>
      <sz val="10"/>
      <color rgb="FFFF0000"/>
      <name val="Arial"/>
      <family val="2"/>
    </font>
    <font>
      <sz val="11"/>
      <color theme="1"/>
      <name val="Calibri"/>
      <family val="2"/>
      <charset val="161"/>
      <scheme val="minor"/>
    </font>
    <font>
      <b/>
      <sz val="10"/>
      <name val="Arial"/>
      <family val="2"/>
      <charset val="161"/>
    </font>
    <font>
      <sz val="10"/>
      <color theme="1"/>
      <name val="Arial"/>
      <family val="2"/>
      <charset val="161"/>
    </font>
    <font>
      <u/>
      <sz val="10"/>
      <color theme="10"/>
      <name val="Arial"/>
      <family val="2"/>
      <charset val="161"/>
    </font>
    <font>
      <b/>
      <sz val="10"/>
      <color rgb="FFFF0000"/>
      <name val="Arial"/>
      <family val="2"/>
      <charset val="161"/>
    </font>
    <font>
      <sz val="12"/>
      <name val="Century Gothic"/>
      <family val="2"/>
    </font>
    <font>
      <sz val="10"/>
      <name val="Arial"/>
      <family val="2"/>
    </font>
    <font>
      <sz val="10"/>
      <name val="Arial"/>
      <family val="2"/>
      <charset val="161"/>
    </font>
    <font>
      <sz val="10"/>
      <name val="Arial"/>
      <family val="2"/>
      <charset val="238"/>
    </font>
  </fonts>
  <fills count="13">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theme="0"/>
        <bgColor indexed="64"/>
      </patternFill>
    </fill>
    <fill>
      <patternFill patternType="solid">
        <fgColor rgb="FFFFFFFF"/>
        <bgColor rgb="FF000000"/>
      </patternFill>
    </fill>
    <fill>
      <patternFill patternType="solid">
        <fgColor theme="6" tint="0.59999389629810485"/>
        <bgColor rgb="FF000000"/>
      </patternFill>
    </fill>
    <fill>
      <patternFill patternType="solid">
        <fgColor theme="6" tint="0.59999389629810485"/>
        <bgColor indexed="64"/>
      </patternFill>
    </fill>
    <fill>
      <patternFill patternType="solid">
        <fgColor theme="3" tint="0.59999389629810485"/>
        <bgColor indexed="64"/>
      </patternFill>
    </fill>
    <fill>
      <patternFill patternType="solid">
        <fgColor rgb="FFFFFF00"/>
        <bgColor indexed="64"/>
      </patternFill>
    </fill>
    <fill>
      <patternFill patternType="solid">
        <fgColor rgb="FFC00000"/>
        <bgColor indexed="64"/>
      </patternFill>
    </fill>
    <fill>
      <patternFill patternType="solid">
        <fgColor rgb="FFFF5050"/>
        <bgColor indexed="64"/>
      </patternFill>
    </fill>
    <fill>
      <patternFill patternType="solid">
        <fgColor theme="4" tint="0.39997558519241921"/>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8"/>
      </left>
      <right style="thin">
        <color indexed="8"/>
      </right>
      <top style="thin">
        <color indexed="8"/>
      </top>
      <bottom/>
      <diagonal/>
    </border>
    <border>
      <left/>
      <right/>
      <top style="thin">
        <color indexed="64"/>
      </top>
      <bottom/>
      <diagonal/>
    </border>
    <border>
      <left style="medium">
        <color indexed="64"/>
      </left>
      <right/>
      <top/>
      <bottom/>
      <diagonal/>
    </border>
  </borders>
  <cellStyleXfs count="11">
    <xf numFmtId="0" fontId="0" fillId="0" borderId="0"/>
    <xf numFmtId="0" fontId="61" fillId="0" borderId="0"/>
    <xf numFmtId="0" fontId="1" fillId="0" borderId="0"/>
    <xf numFmtId="0" fontId="21" fillId="0" borderId="0"/>
    <xf numFmtId="0" fontId="21" fillId="0" borderId="0"/>
    <xf numFmtId="0" fontId="21" fillId="0" borderId="0"/>
    <xf numFmtId="0" fontId="73" fillId="0" borderId="0"/>
    <xf numFmtId="0" fontId="61" fillId="0" borderId="0"/>
    <xf numFmtId="0" fontId="76" fillId="0" borderId="0" applyNumberFormat="0" applyFill="0" applyBorder="0" applyAlignment="0" applyProtection="0">
      <alignment vertical="top"/>
      <protection locked="0"/>
    </xf>
    <xf numFmtId="164" fontId="79" fillId="0" borderId="0" applyFont="0" applyFill="0" applyBorder="0" applyAlignment="0" applyProtection="0"/>
    <xf numFmtId="9" fontId="80" fillId="0" borderId="0" applyFont="0" applyFill="0" applyBorder="0" applyAlignment="0" applyProtection="0"/>
  </cellStyleXfs>
  <cellXfs count="670">
    <xf numFmtId="0" fontId="0" fillId="0" borderId="0" xfId="0"/>
    <xf numFmtId="0" fontId="0" fillId="2" borderId="0" xfId="0" applyFill="1" applyAlignment="1" applyProtection="1"/>
    <xf numFmtId="0" fontId="0" fillId="2" borderId="0" xfId="0" applyFill="1" applyBorder="1" applyAlignment="1" applyProtection="1"/>
    <xf numFmtId="0" fontId="19" fillId="2" borderId="0" xfId="0" applyFont="1" applyFill="1" applyProtection="1"/>
    <xf numFmtId="0" fontId="0" fillId="2" borderId="0" xfId="0" applyFill="1" applyProtection="1"/>
    <xf numFmtId="0" fontId="7" fillId="2" borderId="1" xfId="0" applyFont="1" applyFill="1" applyBorder="1" applyProtection="1"/>
    <xf numFmtId="0" fontId="14" fillId="2" borderId="0" xfId="0" applyFont="1" applyFill="1" applyProtection="1"/>
    <xf numFmtId="0" fontId="17" fillId="2" borderId="0" xfId="0" applyFont="1" applyFill="1" applyAlignment="1" applyProtection="1">
      <alignment horizontal="right"/>
    </xf>
    <xf numFmtId="0" fontId="18" fillId="2" borderId="0" xfId="0" applyFont="1" applyFill="1" applyProtection="1"/>
    <xf numFmtId="0" fontId="7" fillId="2" borderId="0" xfId="0" applyFont="1" applyFill="1" applyAlignment="1" applyProtection="1"/>
    <xf numFmtId="0" fontId="7" fillId="2" borderId="0" xfId="0" applyFont="1" applyFill="1" applyProtection="1"/>
    <xf numFmtId="0" fontId="17" fillId="2" borderId="0" xfId="0" applyFont="1" applyFill="1" applyProtection="1"/>
    <xf numFmtId="0" fontId="2" fillId="2" borderId="0" xfId="0" applyFont="1" applyFill="1" applyProtection="1"/>
    <xf numFmtId="0" fontId="0" fillId="2" borderId="0" xfId="0" applyFill="1" applyAlignment="1" applyProtection="1">
      <alignment vertical="top"/>
    </xf>
    <xf numFmtId="0" fontId="28" fillId="2" borderId="0" xfId="0" applyFont="1" applyFill="1" applyBorder="1" applyAlignment="1" applyProtection="1">
      <alignment horizontal="left"/>
    </xf>
    <xf numFmtId="0" fontId="29" fillId="2" borderId="0" xfId="0" applyFont="1" applyFill="1" applyBorder="1" applyAlignment="1" applyProtection="1">
      <alignment horizontal="left"/>
    </xf>
    <xf numFmtId="0" fontId="30" fillId="2" borderId="0" xfId="0" applyFont="1" applyFill="1" applyProtection="1"/>
    <xf numFmtId="0" fontId="0" fillId="2" borderId="1" xfId="0" applyFill="1" applyBorder="1" applyProtection="1"/>
    <xf numFmtId="0" fontId="31" fillId="2" borderId="2" xfId="0" applyFont="1" applyFill="1" applyBorder="1" applyAlignment="1" applyProtection="1">
      <alignment horizontal="left" indent="9"/>
    </xf>
    <xf numFmtId="0" fontId="31" fillId="2" borderId="3" xfId="0" applyFont="1" applyFill="1" applyBorder="1" applyAlignment="1" applyProtection="1">
      <alignment horizontal="left" indent="9"/>
    </xf>
    <xf numFmtId="0" fontId="7" fillId="2" borderId="4" xfId="0" applyFont="1" applyFill="1" applyBorder="1" applyProtection="1"/>
    <xf numFmtId="0" fontId="7" fillId="2" borderId="0" xfId="0" applyFont="1" applyFill="1" applyBorder="1" applyProtection="1"/>
    <xf numFmtId="0" fontId="0" fillId="2" borderId="0" xfId="0" applyFill="1" applyBorder="1" applyProtection="1"/>
    <xf numFmtId="0" fontId="17" fillId="2" borderId="0" xfId="0" applyFont="1" applyFill="1" applyBorder="1" applyProtection="1"/>
    <xf numFmtId="0" fontId="32" fillId="0" borderId="4" xfId="0" applyFont="1" applyBorder="1" applyAlignment="1" applyProtection="1">
      <alignment horizontal="justify" vertical="top" wrapText="1"/>
    </xf>
    <xf numFmtId="0" fontId="6" fillId="2" borderId="0" xfId="0" applyFont="1" applyFill="1" applyProtection="1"/>
    <xf numFmtId="0" fontId="6" fillId="2" borderId="0" xfId="0" applyFont="1" applyFill="1" applyBorder="1" applyProtection="1"/>
    <xf numFmtId="0" fontId="2" fillId="2" borderId="0" xfId="0" applyFont="1" applyFill="1" applyBorder="1" applyProtection="1"/>
    <xf numFmtId="0" fontId="24" fillId="2" borderId="3" xfId="0" applyFont="1" applyFill="1" applyBorder="1" applyAlignment="1" applyProtection="1">
      <alignment horizontal="center"/>
    </xf>
    <xf numFmtId="0" fontId="24" fillId="2" borderId="4" xfId="0" applyFont="1" applyFill="1" applyBorder="1" applyAlignment="1" applyProtection="1">
      <alignment horizontal="center"/>
    </xf>
    <xf numFmtId="0" fontId="17" fillId="2" borderId="4" xfId="0" applyFont="1" applyFill="1" applyBorder="1" applyProtection="1"/>
    <xf numFmtId="0" fontId="26" fillId="2" borderId="0" xfId="0" applyFont="1" applyFill="1" applyAlignment="1" applyProtection="1">
      <alignment horizontal="left" indent="1"/>
    </xf>
    <xf numFmtId="0" fontId="2" fillId="2" borderId="1" xfId="0" applyFont="1" applyFill="1" applyBorder="1" applyAlignment="1" applyProtection="1">
      <alignment vertical="center"/>
    </xf>
    <xf numFmtId="0" fontId="2" fillId="2" borderId="2" xfId="0" applyFont="1" applyFill="1" applyBorder="1" applyAlignment="1" applyProtection="1">
      <alignment vertical="center"/>
    </xf>
    <xf numFmtId="0" fontId="0" fillId="2" borderId="4" xfId="0" applyFill="1" applyBorder="1" applyAlignment="1" applyProtection="1">
      <alignment horizontal="center"/>
    </xf>
    <xf numFmtId="0" fontId="0" fillId="2" borderId="7" xfId="0" applyFill="1" applyBorder="1" applyProtection="1"/>
    <xf numFmtId="0" fontId="17" fillId="2" borderId="7" xfId="0" applyFont="1" applyFill="1" applyBorder="1" applyProtection="1"/>
    <xf numFmtId="0" fontId="0" fillId="2" borderId="7" xfId="0" applyFill="1" applyBorder="1" applyAlignment="1" applyProtection="1">
      <alignment horizontal="left"/>
    </xf>
    <xf numFmtId="0" fontId="0" fillId="2" borderId="8" xfId="0" applyFill="1" applyBorder="1" applyProtection="1"/>
    <xf numFmtId="0" fontId="0" fillId="4" borderId="0" xfId="0" applyFill="1" applyProtection="1"/>
    <xf numFmtId="0" fontId="18" fillId="4" borderId="0" xfId="0" applyFont="1" applyFill="1" applyProtection="1"/>
    <xf numFmtId="0" fontId="17" fillId="4" borderId="0" xfId="0" applyFont="1" applyFill="1" applyProtection="1"/>
    <xf numFmtId="0" fontId="1" fillId="4" borderId="0" xfId="0" applyFont="1" applyFill="1" applyProtection="1"/>
    <xf numFmtId="0" fontId="1" fillId="2" borderId="4" xfId="0" applyFont="1" applyFill="1" applyBorder="1" applyProtection="1"/>
    <xf numFmtId="0" fontId="1" fillId="2" borderId="4" xfId="0" applyFont="1" applyFill="1" applyBorder="1" applyAlignment="1" applyProtection="1">
      <alignment horizontal="center"/>
    </xf>
    <xf numFmtId="0" fontId="1" fillId="2" borderId="4" xfId="0" quotePrefix="1" applyFont="1" applyFill="1" applyBorder="1" applyAlignment="1" applyProtection="1">
      <alignment horizontal="center"/>
    </xf>
    <xf numFmtId="0" fontId="1" fillId="4" borderId="0" xfId="0" applyFont="1" applyFill="1" applyBorder="1" applyAlignment="1" applyProtection="1">
      <alignment horizontal="left"/>
    </xf>
    <xf numFmtId="0" fontId="1" fillId="2" borderId="0" xfId="0" applyFont="1" applyFill="1" applyAlignment="1" applyProtection="1"/>
    <xf numFmtId="0" fontId="17" fillId="0" borderId="0" xfId="0" applyFont="1" applyFill="1" applyBorder="1" applyProtection="1"/>
    <xf numFmtId="0" fontId="2" fillId="0" borderId="0" xfId="0" applyFont="1" applyFill="1" applyBorder="1" applyAlignment="1" applyProtection="1">
      <alignment horizontal="center"/>
    </xf>
    <xf numFmtId="0" fontId="13" fillId="2" borderId="0" xfId="0" applyFont="1" applyFill="1" applyAlignment="1" applyProtection="1">
      <alignment horizontal="left"/>
    </xf>
    <xf numFmtId="0" fontId="20" fillId="2" borderId="0" xfId="0" applyFont="1" applyFill="1" applyAlignment="1" applyProtection="1">
      <alignment horizontal="left"/>
    </xf>
    <xf numFmtId="0" fontId="7" fillId="2" borderId="10" xfId="0" applyFont="1" applyFill="1" applyBorder="1" applyAlignment="1" applyProtection="1">
      <alignment horizontal="center"/>
    </xf>
    <xf numFmtId="0" fontId="7" fillId="2" borderId="4" xfId="0" applyFont="1" applyFill="1" applyBorder="1" applyAlignment="1" applyProtection="1">
      <alignment horizontal="center"/>
    </xf>
    <xf numFmtId="0" fontId="0" fillId="0" borderId="0" xfId="0" applyFill="1" applyProtection="1"/>
    <xf numFmtId="0" fontId="1" fillId="0" borderId="4" xfId="0" applyFont="1" applyFill="1" applyBorder="1" applyAlignment="1" applyProtection="1">
      <alignment vertical="center" wrapText="1" shrinkToFit="1"/>
    </xf>
    <xf numFmtId="0" fontId="7" fillId="0" borderId="4" xfId="0" applyFont="1" applyFill="1" applyBorder="1" applyAlignment="1" applyProtection="1">
      <alignment vertical="center" wrapText="1" shrinkToFit="1"/>
    </xf>
    <xf numFmtId="0" fontId="7" fillId="4" borderId="10" xfId="0" applyFont="1" applyFill="1" applyBorder="1" applyAlignment="1" applyProtection="1">
      <alignment horizontal="center"/>
    </xf>
    <xf numFmtId="0" fontId="1" fillId="5" borderId="0" xfId="0" applyFont="1" applyFill="1" applyBorder="1" applyProtection="1"/>
    <xf numFmtId="0" fontId="19" fillId="5" borderId="0" xfId="0" applyFont="1" applyFill="1" applyBorder="1" applyProtection="1"/>
    <xf numFmtId="0" fontId="1" fillId="5" borderId="0" xfId="0" applyFont="1" applyFill="1" applyBorder="1" applyAlignment="1" applyProtection="1">
      <alignment horizontal="left"/>
    </xf>
    <xf numFmtId="0" fontId="1" fillId="5" borderId="0" xfId="0" applyFont="1" applyFill="1" applyBorder="1" applyAlignment="1" applyProtection="1">
      <alignment wrapText="1"/>
    </xf>
    <xf numFmtId="0" fontId="7" fillId="5" borderId="1" xfId="0" applyFont="1" applyFill="1" applyBorder="1" applyProtection="1"/>
    <xf numFmtId="0" fontId="1" fillId="0" borderId="1" xfId="0" applyFont="1" applyFill="1" applyBorder="1" applyAlignment="1" applyProtection="1">
      <alignment horizontal="left"/>
    </xf>
    <xf numFmtId="0" fontId="62" fillId="5" borderId="1" xfId="0" applyFont="1" applyFill="1" applyBorder="1" applyProtection="1"/>
    <xf numFmtId="0" fontId="62" fillId="5" borderId="1" xfId="0" applyFont="1" applyFill="1" applyBorder="1" applyAlignment="1" applyProtection="1">
      <alignment horizontal="right"/>
    </xf>
    <xf numFmtId="0" fontId="62" fillId="5" borderId="2" xfId="0" applyFont="1" applyFill="1" applyBorder="1" applyAlignment="1" applyProtection="1">
      <alignment horizontal="right"/>
    </xf>
    <xf numFmtId="0" fontId="62" fillId="5" borderId="3" xfId="0" applyFont="1" applyFill="1" applyBorder="1" applyAlignment="1" applyProtection="1">
      <alignment horizontal="right"/>
    </xf>
    <xf numFmtId="0" fontId="62" fillId="5" borderId="1" xfId="0" applyFont="1" applyFill="1" applyBorder="1" applyAlignment="1" applyProtection="1">
      <alignment horizontal="left" indent="3"/>
    </xf>
    <xf numFmtId="0" fontId="7" fillId="5" borderId="4" xfId="0" applyFont="1" applyFill="1" applyBorder="1" applyAlignment="1" applyProtection="1">
      <alignment horizontal="left" indent="3"/>
    </xf>
    <xf numFmtId="0" fontId="25" fillId="5" borderId="0" xfId="0" applyFont="1" applyFill="1" applyBorder="1" applyProtection="1"/>
    <xf numFmtId="0" fontId="63" fillId="5" borderId="0" xfId="0" applyFont="1" applyFill="1" applyBorder="1" applyProtection="1"/>
    <xf numFmtId="0" fontId="63" fillId="5" borderId="0" xfId="0" quotePrefix="1" applyFont="1" applyFill="1" applyBorder="1" applyAlignment="1" applyProtection="1">
      <alignment horizontal="left" indent="1"/>
    </xf>
    <xf numFmtId="0" fontId="26" fillId="5" borderId="0" xfId="0" applyFont="1" applyFill="1" applyBorder="1" applyProtection="1"/>
    <xf numFmtId="0" fontId="49" fillId="4" borderId="0" xfId="0" applyFont="1" applyFill="1" applyBorder="1" applyAlignment="1" applyProtection="1">
      <alignment horizontal="left"/>
    </xf>
    <xf numFmtId="0" fontId="0" fillId="4" borderId="0" xfId="0" applyFill="1" applyBorder="1" applyAlignment="1" applyProtection="1">
      <alignment horizontal="center"/>
    </xf>
    <xf numFmtId="0" fontId="26" fillId="0" borderId="0" xfId="0" applyFont="1" applyFill="1" applyBorder="1" applyAlignment="1" applyProtection="1">
      <alignment vertical="top" wrapText="1"/>
    </xf>
    <xf numFmtId="0" fontId="14" fillId="2" borderId="0" xfId="0" applyFont="1" applyFill="1" applyAlignment="1" applyProtection="1">
      <alignment horizontal="left"/>
    </xf>
    <xf numFmtId="0" fontId="2" fillId="2" borderId="0" xfId="0" applyFont="1" applyFill="1" applyAlignment="1" applyProtection="1">
      <alignment horizontal="left"/>
    </xf>
    <xf numFmtId="0" fontId="7" fillId="2" borderId="4" xfId="0" applyFont="1" applyFill="1" applyBorder="1" applyAlignment="1" applyProtection="1">
      <alignment horizontal="left"/>
    </xf>
    <xf numFmtId="0" fontId="24" fillId="2" borderId="6" xfId="0" applyFont="1" applyFill="1" applyBorder="1" applyAlignment="1" applyProtection="1">
      <alignment horizontal="left"/>
    </xf>
    <xf numFmtId="0" fontId="2" fillId="2" borderId="0" xfId="0" applyFont="1" applyFill="1" applyBorder="1" applyAlignment="1" applyProtection="1">
      <alignment horizontal="left"/>
    </xf>
    <xf numFmtId="0" fontId="2" fillId="2" borderId="0" xfId="0" applyFont="1" applyFill="1" applyBorder="1" applyAlignment="1" applyProtection="1">
      <alignment horizontal="center"/>
    </xf>
    <xf numFmtId="0" fontId="7" fillId="2" borderId="0" xfId="0" applyFont="1" applyFill="1" applyBorder="1" applyAlignment="1" applyProtection="1">
      <alignment horizontal="left"/>
    </xf>
    <xf numFmtId="0" fontId="3" fillId="2" borderId="0" xfId="0" applyFont="1" applyFill="1" applyBorder="1" applyAlignment="1" applyProtection="1">
      <alignment horizontal="centerContinuous"/>
    </xf>
    <xf numFmtId="0" fontId="13" fillId="2" borderId="0" xfId="0" applyFont="1" applyFill="1" applyBorder="1" applyAlignment="1" applyProtection="1">
      <alignment horizontal="left"/>
    </xf>
    <xf numFmtId="0" fontId="7" fillId="2" borderId="1" xfId="0" applyFont="1" applyFill="1" applyBorder="1" applyAlignment="1" applyProtection="1">
      <alignment horizontal="centerContinuous" vertical="center"/>
    </xf>
    <xf numFmtId="0" fontId="6" fillId="2" borderId="2" xfId="0" applyFont="1" applyFill="1" applyBorder="1" applyAlignment="1" applyProtection="1">
      <alignment horizontal="centerContinuous" vertical="center"/>
    </xf>
    <xf numFmtId="0" fontId="6" fillId="2" borderId="3" xfId="0" applyFont="1" applyFill="1" applyBorder="1" applyAlignment="1" applyProtection="1">
      <alignment horizontal="centerContinuous" vertical="center"/>
    </xf>
    <xf numFmtId="0" fontId="6" fillId="2" borderId="4"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2" borderId="8" xfId="0" applyFont="1" applyFill="1" applyBorder="1" applyAlignment="1" applyProtection="1">
      <alignment horizontal="center" vertical="center"/>
    </xf>
    <xf numFmtId="0" fontId="6" fillId="0" borderId="4"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xf>
    <xf numFmtId="0" fontId="6" fillId="2"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xf>
    <xf numFmtId="0" fontId="2" fillId="2" borderId="4" xfId="0" applyFont="1" applyFill="1" applyBorder="1" applyAlignment="1" applyProtection="1">
      <alignment vertical="center"/>
    </xf>
    <xf numFmtId="0" fontId="2" fillId="2" borderId="4" xfId="0" quotePrefix="1" applyFont="1" applyFill="1" applyBorder="1" applyAlignment="1" applyProtection="1">
      <alignment horizontal="center" vertical="center"/>
    </xf>
    <xf numFmtId="1" fontId="2" fillId="2" borderId="4" xfId="0" applyNumberFormat="1" applyFont="1" applyFill="1" applyBorder="1" applyAlignment="1" applyProtection="1">
      <alignment horizontal="center" vertical="center"/>
    </xf>
    <xf numFmtId="0" fontId="2" fillId="2" borderId="8" xfId="0" quotePrefix="1" applyFont="1" applyFill="1" applyBorder="1" applyAlignment="1" applyProtection="1">
      <alignment horizontal="center" vertical="center"/>
    </xf>
    <xf numFmtId="0" fontId="2" fillId="4" borderId="3" xfId="0"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1" xfId="0" quotePrefix="1" applyFont="1" applyFill="1" applyBorder="1" applyAlignment="1" applyProtection="1">
      <alignment horizontal="center" vertical="center"/>
    </xf>
    <xf numFmtId="165" fontId="2" fillId="2" borderId="13" xfId="0" quotePrefix="1" applyNumberFormat="1" applyFont="1" applyFill="1" applyBorder="1" applyAlignment="1" applyProtection="1">
      <alignment horizontal="center" vertical="center"/>
    </xf>
    <xf numFmtId="0" fontId="0" fillId="4" borderId="1" xfId="0" applyFill="1" applyBorder="1" applyAlignment="1" applyProtection="1">
      <alignment vertical="center"/>
    </xf>
    <xf numFmtId="0" fontId="64" fillId="4" borderId="3" xfId="0" quotePrefix="1" applyFont="1" applyFill="1" applyBorder="1" applyAlignment="1" applyProtection="1">
      <alignment vertical="center"/>
    </xf>
    <xf numFmtId="0" fontId="2" fillId="2" borderId="3" xfId="0" applyFont="1" applyFill="1" applyBorder="1" applyAlignment="1" applyProtection="1">
      <alignment horizontal="center" vertical="center"/>
    </xf>
    <xf numFmtId="0" fontId="2" fillId="2" borderId="3" xfId="0" quotePrefix="1" applyFont="1" applyFill="1" applyBorder="1" applyAlignment="1" applyProtection="1">
      <alignment horizontal="center" vertical="center"/>
    </xf>
    <xf numFmtId="165" fontId="2" fillId="2" borderId="10" xfId="0" applyNumberFormat="1"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4" borderId="2" xfId="0" applyFont="1" applyFill="1" applyBorder="1" applyAlignment="1" applyProtection="1">
      <alignment horizontal="center" vertical="center" wrapText="1"/>
    </xf>
    <xf numFmtId="0" fontId="2" fillId="4" borderId="14" xfId="0" applyFont="1" applyFill="1" applyBorder="1" applyAlignment="1" applyProtection="1">
      <alignment horizontal="center" vertical="center" wrapText="1"/>
    </xf>
    <xf numFmtId="0" fontId="2" fillId="2" borderId="2" xfId="0" quotePrefix="1" applyFont="1" applyFill="1" applyBorder="1" applyAlignment="1" applyProtection="1">
      <alignment vertical="center"/>
    </xf>
    <xf numFmtId="0" fontId="2" fillId="2" borderId="2" xfId="0" quotePrefix="1" applyFont="1" applyFill="1" applyBorder="1" applyAlignment="1" applyProtection="1">
      <alignment horizontal="center" vertical="center"/>
    </xf>
    <xf numFmtId="165" fontId="2" fillId="2" borderId="2" xfId="0" applyNumberFormat="1" applyFont="1" applyFill="1" applyBorder="1" applyAlignment="1" applyProtection="1">
      <alignment horizontal="center" vertical="center"/>
    </xf>
    <xf numFmtId="0" fontId="2" fillId="2" borderId="14" xfId="0" quotePrefix="1" applyFont="1" applyFill="1" applyBorder="1" applyAlignment="1" applyProtection="1">
      <alignment horizontal="center" vertical="center"/>
    </xf>
    <xf numFmtId="0" fontId="2" fillId="2" borderId="3" xfId="0" quotePrefix="1" applyFont="1" applyFill="1" applyBorder="1" applyAlignment="1" applyProtection="1">
      <alignment vertical="center"/>
    </xf>
    <xf numFmtId="165" fontId="2" fillId="2" borderId="3" xfId="0" applyNumberFormat="1" applyFont="1" applyFill="1" applyBorder="1" applyAlignment="1" applyProtection="1">
      <alignment horizontal="center" vertical="center"/>
    </xf>
    <xf numFmtId="0" fontId="2" fillId="2" borderId="10" xfId="0" quotePrefix="1" applyFont="1" applyFill="1" applyBorder="1" applyAlignment="1" applyProtection="1">
      <alignment horizontal="center" vertical="center"/>
    </xf>
    <xf numFmtId="0" fontId="18" fillId="4" borderId="3" xfId="0" applyFont="1" applyFill="1" applyBorder="1" applyAlignment="1" applyProtection="1">
      <alignment horizontal="center" vertical="center" wrapText="1"/>
    </xf>
    <xf numFmtId="0" fontId="0" fillId="4" borderId="2" xfId="0" applyFill="1" applyBorder="1" applyAlignment="1" applyProtection="1">
      <alignment vertical="center"/>
    </xf>
    <xf numFmtId="165" fontId="2" fillId="2" borderId="14" xfId="0" applyNumberFormat="1" applyFont="1" applyFill="1" applyBorder="1" applyAlignment="1" applyProtection="1">
      <alignment horizontal="center" vertical="center"/>
    </xf>
    <xf numFmtId="0" fontId="18" fillId="4" borderId="1" xfId="0" applyFont="1" applyFill="1" applyBorder="1" applyAlignment="1" applyProtection="1">
      <alignment horizontal="center" vertical="center" wrapText="1"/>
    </xf>
    <xf numFmtId="0" fontId="18" fillId="4" borderId="13" xfId="0" applyFont="1" applyFill="1" applyBorder="1" applyAlignment="1" applyProtection="1">
      <alignment horizontal="center" vertical="center" wrapText="1"/>
    </xf>
    <xf numFmtId="0" fontId="18" fillId="4" borderId="2" xfId="0" applyFont="1" applyFill="1" applyBorder="1" applyAlignment="1" applyProtection="1">
      <alignment horizontal="center" vertical="center" wrapText="1"/>
    </xf>
    <xf numFmtId="0" fontId="18" fillId="4" borderId="14"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xf>
    <xf numFmtId="0" fontId="2" fillId="2" borderId="2" xfId="0" quotePrefix="1" applyFont="1" applyFill="1" applyBorder="1" applyAlignment="1" applyProtection="1">
      <alignment horizontal="left" vertical="center" wrapText="1"/>
    </xf>
    <xf numFmtId="0" fontId="0" fillId="2" borderId="15" xfId="0" applyFill="1" applyBorder="1" applyProtection="1"/>
    <xf numFmtId="0" fontId="2" fillId="0" borderId="10" xfId="0" applyFont="1" applyFill="1" applyBorder="1" applyAlignment="1" applyProtection="1">
      <alignment horizontal="center" vertical="center"/>
    </xf>
    <xf numFmtId="0" fontId="18" fillId="4" borderId="10" xfId="0" applyFont="1" applyFill="1" applyBorder="1" applyAlignment="1" applyProtection="1">
      <alignment horizontal="center" vertical="center" wrapText="1"/>
    </xf>
    <xf numFmtId="0" fontId="2" fillId="2" borderId="4" xfId="0" applyFont="1" applyFill="1" applyBorder="1" applyAlignment="1" applyProtection="1">
      <alignment vertical="center" wrapText="1"/>
    </xf>
    <xf numFmtId="0" fontId="2" fillId="2" borderId="4" xfId="0" applyFont="1" applyFill="1" applyBorder="1" applyAlignment="1" applyProtection="1">
      <alignment horizontal="center" vertical="center"/>
    </xf>
    <xf numFmtId="0" fontId="2" fillId="4" borderId="8" xfId="0" applyFont="1" applyFill="1" applyBorder="1" applyAlignment="1" applyProtection="1">
      <alignment horizontal="center" vertical="center" wrapText="1"/>
    </xf>
    <xf numFmtId="166" fontId="36" fillId="2" borderId="8" xfId="0" applyNumberFormat="1" applyFont="1" applyFill="1" applyBorder="1" applyAlignment="1" applyProtection="1">
      <alignment horizontal="center" vertical="center"/>
    </xf>
    <xf numFmtId="0" fontId="2" fillId="4" borderId="4" xfId="0" applyFont="1" applyFill="1" applyBorder="1" applyAlignment="1" applyProtection="1">
      <alignment horizontal="center" vertical="center" wrapText="1"/>
    </xf>
    <xf numFmtId="0" fontId="2" fillId="2" borderId="4" xfId="0" applyFont="1" applyFill="1" applyBorder="1" applyAlignment="1" applyProtection="1">
      <alignment horizontal="left"/>
    </xf>
    <xf numFmtId="0" fontId="2" fillId="2" borderId="4" xfId="0" applyFont="1" applyFill="1" applyBorder="1" applyAlignment="1" applyProtection="1">
      <alignment horizontal="center"/>
    </xf>
    <xf numFmtId="0" fontId="1" fillId="2" borderId="0" xfId="0" applyFont="1" applyFill="1" applyBorder="1" applyAlignment="1" applyProtection="1"/>
    <xf numFmtId="0" fontId="0" fillId="2" borderId="0" xfId="0" applyFill="1" applyBorder="1" applyAlignment="1" applyProtection="1">
      <alignment horizontal="left"/>
    </xf>
    <xf numFmtId="0" fontId="4" fillId="2" borderId="0" xfId="0" applyFont="1" applyFill="1" applyBorder="1" applyAlignment="1" applyProtection="1">
      <alignment horizontal="left" wrapText="1"/>
    </xf>
    <xf numFmtId="0" fontId="6" fillId="2" borderId="9" xfId="0" applyFont="1" applyFill="1" applyBorder="1" applyAlignment="1" applyProtection="1">
      <alignment horizontal="right"/>
    </xf>
    <xf numFmtId="0" fontId="11" fillId="2" borderId="0" xfId="0" applyFont="1" applyFill="1" applyProtection="1"/>
    <xf numFmtId="0" fontId="4" fillId="2" borderId="0" xfId="0" applyFont="1" applyFill="1" applyBorder="1" applyAlignment="1" applyProtection="1">
      <alignment horizontal="left"/>
    </xf>
    <xf numFmtId="0" fontId="27" fillId="2" borderId="0" xfId="0" applyFont="1" applyFill="1" applyProtection="1"/>
    <xf numFmtId="0" fontId="11" fillId="2" borderId="11" xfId="0" applyFont="1" applyFill="1" applyBorder="1" applyAlignment="1" applyProtection="1"/>
    <xf numFmtId="0" fontId="11" fillId="2" borderId="1" xfId="0" applyFont="1" applyFill="1" applyBorder="1" applyAlignment="1" applyProtection="1">
      <alignment horizontal="center" vertical="center"/>
    </xf>
    <xf numFmtId="0" fontId="11" fillId="2" borderId="4" xfId="0" applyFont="1" applyFill="1" applyBorder="1" applyAlignment="1" applyProtection="1">
      <alignment horizontal="center"/>
    </xf>
    <xf numFmtId="0" fontId="2" fillId="2" borderId="5" xfId="0" applyFont="1" applyFill="1" applyBorder="1" applyProtection="1"/>
    <xf numFmtId="0" fontId="2" fillId="2" borderId="1" xfId="0" quotePrefix="1" applyFont="1" applyFill="1" applyBorder="1" applyAlignment="1" applyProtection="1">
      <alignment horizontal="center"/>
    </xf>
    <xf numFmtId="0" fontId="0" fillId="2" borderId="8" xfId="0" applyFill="1" applyBorder="1" applyAlignment="1" applyProtection="1">
      <alignment horizontal="center" vertical="center"/>
    </xf>
    <xf numFmtId="0" fontId="2" fillId="2" borderId="11" xfId="0" applyFont="1" applyFill="1" applyBorder="1" applyProtection="1"/>
    <xf numFmtId="0" fontId="2" fillId="2" borderId="3" xfId="0" quotePrefix="1" applyFont="1" applyFill="1" applyBorder="1" applyAlignment="1" applyProtection="1">
      <alignment horizontal="center"/>
    </xf>
    <xf numFmtId="0" fontId="0" fillId="2" borderId="4" xfId="0" applyFill="1" applyBorder="1" applyAlignment="1" applyProtection="1">
      <alignment horizontal="center" vertical="center"/>
    </xf>
    <xf numFmtId="0" fontId="0" fillId="2" borderId="4" xfId="0" applyFill="1" applyBorder="1" applyProtection="1"/>
    <xf numFmtId="165" fontId="0" fillId="2" borderId="4" xfId="0" applyNumberFormat="1" applyFill="1" applyBorder="1" applyProtection="1"/>
    <xf numFmtId="0" fontId="0" fillId="0" borderId="9" xfId="0" applyFill="1" applyBorder="1" applyProtection="1"/>
    <xf numFmtId="0" fontId="0" fillId="0" borderId="7" xfId="0" applyFill="1" applyBorder="1" applyAlignment="1" applyProtection="1">
      <alignment horizontal="center" vertical="center"/>
    </xf>
    <xf numFmtId="0" fontId="0" fillId="0" borderId="7" xfId="0" applyFill="1" applyBorder="1" applyProtection="1"/>
    <xf numFmtId="165" fontId="0" fillId="0" borderId="7" xfId="0" applyNumberFormat="1" applyFill="1" applyBorder="1" applyProtection="1"/>
    <xf numFmtId="0" fontId="2" fillId="2" borderId="11" xfId="0" applyFont="1" applyFill="1" applyBorder="1" applyAlignment="1" applyProtection="1">
      <alignment horizontal="left" indent="1"/>
    </xf>
    <xf numFmtId="0" fontId="2" fillId="2" borderId="2" xfId="0" quotePrefix="1" applyFont="1" applyFill="1" applyBorder="1" applyAlignment="1" applyProtection="1">
      <alignment horizontal="center"/>
    </xf>
    <xf numFmtId="165" fontId="0" fillId="2" borderId="4" xfId="0" applyNumberFormat="1" applyFill="1" applyBorder="1" applyAlignment="1" applyProtection="1">
      <alignment horizontal="right"/>
    </xf>
    <xf numFmtId="0" fontId="2" fillId="4" borderId="11" xfId="0" quotePrefix="1" applyFont="1" applyFill="1" applyBorder="1" applyAlignment="1" applyProtection="1">
      <alignment horizontal="left" wrapText="1" indent="2"/>
    </xf>
    <xf numFmtId="0" fontId="2" fillId="4" borderId="11" xfId="0" quotePrefix="1" applyFont="1" applyFill="1" applyBorder="1" applyAlignment="1" applyProtection="1">
      <alignment horizontal="left" indent="2"/>
    </xf>
    <xf numFmtId="0" fontId="2" fillId="2" borderId="11" xfId="0" applyFont="1" applyFill="1" applyBorder="1" applyAlignment="1" applyProtection="1">
      <alignment horizontal="left" wrapText="1" indent="1"/>
    </xf>
    <xf numFmtId="0" fontId="2" fillId="2" borderId="11" xfId="0" applyFont="1" applyFill="1" applyBorder="1" applyAlignment="1" applyProtection="1">
      <alignment horizontal="left" indent="2"/>
    </xf>
    <xf numFmtId="0" fontId="2" fillId="2" borderId="11" xfId="0" quotePrefix="1" applyFont="1" applyFill="1" applyBorder="1" applyAlignment="1" applyProtection="1">
      <alignment horizontal="left" indent="1"/>
    </xf>
    <xf numFmtId="0" fontId="2" fillId="2" borderId="6" xfId="0" quotePrefix="1" applyFont="1" applyFill="1" applyBorder="1" applyAlignment="1" applyProtection="1">
      <alignment horizontal="left" indent="1"/>
    </xf>
    <xf numFmtId="0" fontId="2" fillId="2" borderId="11" xfId="0" quotePrefix="1" applyFont="1" applyFill="1" applyBorder="1" applyProtection="1"/>
    <xf numFmtId="0" fontId="2" fillId="2" borderId="11" xfId="0" quotePrefix="1" applyFont="1" applyFill="1" applyBorder="1" applyAlignment="1" applyProtection="1">
      <alignment horizontal="left" wrapText="1" indent="1"/>
    </xf>
    <xf numFmtId="0" fontId="0" fillId="2" borderId="10" xfId="0" applyFill="1" applyBorder="1" applyProtection="1"/>
    <xf numFmtId="0" fontId="2" fillId="2" borderId="5" xfId="0" quotePrefix="1" applyFont="1" applyFill="1" applyBorder="1" applyAlignment="1" applyProtection="1">
      <alignment wrapText="1"/>
    </xf>
    <xf numFmtId="0" fontId="15" fillId="2" borderId="0" xfId="0" applyFont="1" applyFill="1" applyProtection="1"/>
    <xf numFmtId="0" fontId="7" fillId="2" borderId="9" xfId="0" applyFont="1" applyFill="1" applyBorder="1" applyAlignment="1" applyProtection="1">
      <alignment horizontal="left"/>
    </xf>
    <xf numFmtId="0" fontId="13" fillId="2" borderId="0" xfId="0" applyFont="1" applyFill="1" applyBorder="1" applyProtection="1"/>
    <xf numFmtId="0" fontId="0" fillId="2" borderId="0" xfId="0" applyFill="1" applyAlignment="1" applyProtection="1">
      <alignment vertical="center"/>
    </xf>
    <xf numFmtId="0" fontId="6" fillId="2" borderId="3" xfId="0" applyFont="1" applyFill="1" applyBorder="1" applyAlignment="1" applyProtection="1">
      <alignment horizontal="center" vertical="top" wrapText="1"/>
    </xf>
    <xf numFmtId="0" fontId="6" fillId="2" borderId="10" xfId="0" applyFont="1" applyFill="1" applyBorder="1" applyAlignment="1" applyProtection="1">
      <alignment horizontal="center" vertical="top" wrapText="1"/>
    </xf>
    <xf numFmtId="165" fontId="2" fillId="2" borderId="4" xfId="0" applyNumberFormat="1" applyFont="1" applyFill="1" applyBorder="1" applyAlignment="1" applyProtection="1">
      <alignment horizontal="center" vertical="center"/>
    </xf>
    <xf numFmtId="165" fontId="2" fillId="2" borderId="4" xfId="0" quotePrefix="1" applyNumberFormat="1"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165" fontId="2" fillId="2" borderId="9" xfId="0" quotePrefix="1" applyNumberFormat="1" applyFont="1" applyFill="1" applyBorder="1" applyAlignment="1" applyProtection="1">
      <alignment horizontal="center" vertical="center"/>
    </xf>
    <xf numFmtId="0" fontId="2" fillId="2" borderId="2" xfId="0" applyFont="1" applyFill="1" applyBorder="1" applyAlignment="1" applyProtection="1">
      <alignment vertical="center" wrapText="1"/>
    </xf>
    <xf numFmtId="0" fontId="2" fillId="4" borderId="4" xfId="0" applyFont="1" applyFill="1" applyBorder="1" applyAlignment="1" applyProtection="1">
      <alignment vertical="center" wrapText="1"/>
    </xf>
    <xf numFmtId="0" fontId="2" fillId="4" borderId="4" xfId="0" applyFont="1" applyFill="1" applyBorder="1" applyAlignment="1" applyProtection="1">
      <alignment horizontal="center" vertical="center"/>
    </xf>
    <xf numFmtId="165" fontId="2" fillId="4" borderId="4" xfId="0" quotePrefix="1" applyNumberFormat="1" applyFont="1" applyFill="1" applyBorder="1" applyAlignment="1" applyProtection="1">
      <alignment horizontal="center" vertical="center"/>
    </xf>
    <xf numFmtId="0" fontId="0" fillId="2" borderId="0" xfId="0" applyFill="1" applyBorder="1" applyAlignment="1" applyProtection="1">
      <alignment wrapText="1"/>
    </xf>
    <xf numFmtId="165" fontId="0" fillId="2" borderId="0" xfId="0" applyNumberFormat="1" applyFill="1" applyBorder="1" applyAlignment="1" applyProtection="1">
      <alignment horizontal="center"/>
    </xf>
    <xf numFmtId="0" fontId="11" fillId="2" borderId="0" xfId="0" applyFont="1" applyFill="1" applyBorder="1" applyAlignment="1" applyProtection="1">
      <alignment horizontal="center"/>
    </xf>
    <xf numFmtId="0" fontId="13" fillId="2" borderId="0" xfId="0" applyFont="1" applyFill="1" applyBorder="1" applyAlignment="1" applyProtection="1">
      <alignment horizontal="left" wrapText="1"/>
    </xf>
    <xf numFmtId="0" fontId="6" fillId="4" borderId="9" xfId="0" applyFont="1" applyFill="1" applyBorder="1" applyAlignment="1" applyProtection="1">
      <alignment horizontal="right"/>
    </xf>
    <xf numFmtId="0" fontId="11" fillId="2" borderId="0" xfId="0" applyFont="1" applyFill="1" applyBorder="1" applyProtection="1"/>
    <xf numFmtId="0" fontId="2" fillId="2" borderId="4" xfId="0" applyFont="1" applyFill="1" applyBorder="1" applyProtection="1"/>
    <xf numFmtId="0" fontId="0" fillId="0" borderId="4" xfId="0" applyFill="1" applyBorder="1" applyAlignment="1" applyProtection="1">
      <alignment horizontal="center"/>
    </xf>
    <xf numFmtId="165" fontId="0" fillId="0" borderId="4" xfId="0" applyNumberFormat="1" applyFill="1" applyBorder="1" applyAlignment="1" applyProtection="1">
      <alignment horizontal="center"/>
    </xf>
    <xf numFmtId="0" fontId="2" fillId="2" borderId="1" xfId="0" applyFont="1" applyFill="1" applyBorder="1" applyProtection="1"/>
    <xf numFmtId="0" fontId="2" fillId="2" borderId="13" xfId="0" applyFont="1" applyFill="1" applyBorder="1" applyAlignment="1" applyProtection="1">
      <alignment horizontal="center"/>
    </xf>
    <xf numFmtId="0" fontId="2" fillId="2" borderId="3" xfId="0" applyFont="1" applyFill="1" applyBorder="1" applyProtection="1"/>
    <xf numFmtId="0" fontId="2" fillId="2" borderId="10" xfId="0" applyFont="1" applyFill="1" applyBorder="1" applyAlignment="1" applyProtection="1">
      <alignment horizontal="center"/>
    </xf>
    <xf numFmtId="0" fontId="2" fillId="2" borderId="8" xfId="0" applyFont="1" applyFill="1" applyBorder="1" applyAlignment="1" applyProtection="1">
      <alignment horizontal="center"/>
    </xf>
    <xf numFmtId="0" fontId="2" fillId="2" borderId="14" xfId="0" quotePrefix="1" applyFont="1" applyFill="1" applyBorder="1" applyAlignment="1" applyProtection="1">
      <alignment horizontal="center"/>
    </xf>
    <xf numFmtId="0" fontId="2" fillId="2" borderId="2" xfId="0" applyFont="1" applyFill="1" applyBorder="1" applyProtection="1"/>
    <xf numFmtId="0" fontId="7" fillId="0" borderId="3"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2" fillId="2" borderId="13" xfId="0" quotePrefix="1" applyFont="1" applyFill="1" applyBorder="1" applyAlignment="1" applyProtection="1">
      <alignment horizontal="center"/>
    </xf>
    <xf numFmtId="0" fontId="2" fillId="2" borderId="10" xfId="0" quotePrefix="1" applyFont="1" applyFill="1" applyBorder="1" applyAlignment="1" applyProtection="1">
      <alignment horizontal="center"/>
    </xf>
    <xf numFmtId="0" fontId="0" fillId="0" borderId="8" xfId="0" applyFill="1" applyBorder="1" applyAlignment="1" applyProtection="1">
      <alignment horizontal="center"/>
    </xf>
    <xf numFmtId="0" fontId="2" fillId="2" borderId="1" xfId="0" applyFont="1" applyFill="1" applyBorder="1" applyAlignment="1" applyProtection="1">
      <alignment horizontal="center"/>
    </xf>
    <xf numFmtId="0" fontId="2" fillId="2" borderId="2" xfId="0" applyFont="1" applyFill="1" applyBorder="1" applyAlignment="1" applyProtection="1">
      <alignment horizontal="center"/>
    </xf>
    <xf numFmtId="0" fontId="1" fillId="2" borderId="13" xfId="0" applyFont="1" applyFill="1" applyBorder="1" applyAlignment="1" applyProtection="1">
      <alignment horizontal="center"/>
    </xf>
    <xf numFmtId="0" fontId="1" fillId="2" borderId="10" xfId="0" applyFont="1" applyFill="1" applyBorder="1" applyAlignment="1" applyProtection="1">
      <alignment horizontal="center"/>
    </xf>
    <xf numFmtId="165" fontId="0" fillId="2" borderId="8" xfId="0" applyNumberFormat="1" applyFill="1" applyBorder="1" applyProtection="1"/>
    <xf numFmtId="0" fontId="2" fillId="4" borderId="4" xfId="0" applyFont="1" applyFill="1" applyBorder="1" applyAlignment="1" applyProtection="1">
      <alignment horizontal="center" wrapText="1"/>
    </xf>
    <xf numFmtId="0" fontId="1" fillId="0" borderId="0" xfId="2"/>
    <xf numFmtId="0" fontId="1" fillId="0" borderId="0" xfId="2" applyFill="1" applyBorder="1"/>
    <xf numFmtId="0" fontId="21" fillId="0" borderId="4" xfId="3" applyFont="1" applyFill="1" applyBorder="1" applyAlignment="1">
      <alignment horizontal="left"/>
    </xf>
    <xf numFmtId="0" fontId="1" fillId="0" borderId="4" xfId="2" applyFill="1" applyBorder="1"/>
    <xf numFmtId="0" fontId="21" fillId="0" borderId="4" xfId="5" applyFont="1" applyFill="1" applyBorder="1" applyAlignment="1">
      <alignment horizontal="left" wrapText="1"/>
    </xf>
    <xf numFmtId="0" fontId="18" fillId="0" borderId="0" xfId="2" applyFont="1" applyFill="1" applyBorder="1" applyAlignment="1"/>
    <xf numFmtId="0" fontId="18" fillId="0" borderId="0" xfId="2" applyFont="1" applyFill="1" applyBorder="1"/>
    <xf numFmtId="0" fontId="21" fillId="0" borderId="4" xfId="4" applyFont="1" applyFill="1" applyBorder="1" applyAlignment="1">
      <alignment horizontal="left"/>
    </xf>
    <xf numFmtId="0" fontId="1" fillId="0" borderId="4" xfId="2" applyFill="1" applyBorder="1" applyAlignment="1">
      <alignment horizontal="center"/>
    </xf>
    <xf numFmtId="0" fontId="54" fillId="0" borderId="1" xfId="2" applyFont="1" applyFill="1" applyBorder="1" applyAlignment="1">
      <alignment horizontal="center" vertical="top" wrapText="1"/>
    </xf>
    <xf numFmtId="0" fontId="1" fillId="0" borderId="0" xfId="2" applyFill="1"/>
    <xf numFmtId="0" fontId="24" fillId="0" borderId="16" xfId="4" applyFont="1" applyFill="1" applyBorder="1" applyAlignment="1">
      <alignment horizontal="center"/>
    </xf>
    <xf numFmtId="165" fontId="2" fillId="0" borderId="13" xfId="0" applyNumberFormat="1" applyFont="1" applyFill="1" applyBorder="1" applyAlignment="1" applyProtection="1">
      <alignment horizontal="center" vertical="center"/>
    </xf>
    <xf numFmtId="165" fontId="2" fillId="0" borderId="10" xfId="0" applyNumberFormat="1" applyFont="1" applyFill="1" applyBorder="1" applyAlignment="1" applyProtection="1">
      <alignment horizontal="center" vertical="center"/>
    </xf>
    <xf numFmtId="0" fontId="17" fillId="0" borderId="4" xfId="0" applyFont="1" applyFill="1" applyBorder="1" applyAlignment="1" applyProtection="1">
      <alignment horizontal="center"/>
    </xf>
    <xf numFmtId="0" fontId="1" fillId="0" borderId="0" xfId="0" applyFont="1"/>
    <xf numFmtId="0" fontId="19" fillId="0" borderId="0" xfId="0" applyFont="1"/>
    <xf numFmtId="0" fontId="56" fillId="0" borderId="0" xfId="0" applyFont="1"/>
    <xf numFmtId="0" fontId="7" fillId="0" borderId="4" xfId="0" applyFont="1" applyBorder="1"/>
    <xf numFmtId="0" fontId="0" fillId="0" borderId="4" xfId="0" applyBorder="1" applyAlignment="1">
      <alignment horizontal="center"/>
    </xf>
    <xf numFmtId="0" fontId="0" fillId="0" borderId="4" xfId="0" applyBorder="1"/>
    <xf numFmtId="0" fontId="30" fillId="0" borderId="0" xfId="0" applyFont="1"/>
    <xf numFmtId="0" fontId="65" fillId="0" borderId="0" xfId="0" applyFont="1"/>
    <xf numFmtId="0" fontId="2" fillId="2" borderId="1" xfId="0" quotePrefix="1" applyFont="1" applyFill="1" applyBorder="1" applyAlignment="1" applyProtection="1">
      <alignment horizontal="left" wrapText="1" indent="1"/>
    </xf>
    <xf numFmtId="0" fontId="0" fillId="2" borderId="8" xfId="0" applyFill="1" applyBorder="1" applyAlignment="1" applyProtection="1">
      <alignment horizontal="right"/>
    </xf>
    <xf numFmtId="0" fontId="0" fillId="2" borderId="4" xfId="0" applyFill="1" applyBorder="1" applyAlignment="1" applyProtection="1">
      <alignment horizontal="right"/>
    </xf>
    <xf numFmtId="0" fontId="0" fillId="0" borderId="7" xfId="0" applyFill="1" applyBorder="1" applyAlignment="1" applyProtection="1">
      <alignment horizontal="right"/>
    </xf>
    <xf numFmtId="2" fontId="0" fillId="2" borderId="4" xfId="0" applyNumberFormat="1" applyFill="1" applyBorder="1" applyAlignment="1" applyProtection="1">
      <alignment horizontal="right"/>
    </xf>
    <xf numFmtId="165" fontId="21" fillId="2" borderId="4" xfId="0" applyNumberFormat="1" applyFont="1" applyFill="1" applyBorder="1" applyAlignment="1" applyProtection="1">
      <alignment horizontal="right"/>
    </xf>
    <xf numFmtId="0" fontId="24" fillId="2" borderId="4" xfId="0" applyFont="1" applyFill="1" applyBorder="1" applyAlignment="1" applyProtection="1">
      <alignment vertical="center"/>
    </xf>
    <xf numFmtId="0" fontId="7" fillId="0" borderId="4" xfId="0" applyFont="1" applyBorder="1" applyAlignment="1">
      <alignment vertical="center"/>
    </xf>
    <xf numFmtId="0" fontId="0" fillId="0" borderId="4" xfId="0" applyBorder="1" applyAlignment="1">
      <alignment horizontal="center" vertical="center"/>
    </xf>
    <xf numFmtId="165" fontId="0" fillId="0" borderId="4" xfId="0" applyNumberFormat="1" applyFill="1" applyBorder="1" applyAlignment="1" applyProtection="1">
      <alignment horizontal="right"/>
    </xf>
    <xf numFmtId="0" fontId="1" fillId="2" borderId="0" xfId="0" applyFont="1" applyFill="1" applyAlignment="1" applyProtection="1">
      <alignment vertical="top" wrapText="1"/>
    </xf>
    <xf numFmtId="0" fontId="1" fillId="6" borderId="1" xfId="0" applyFont="1" applyFill="1" applyBorder="1" applyAlignment="1" applyProtection="1">
      <alignment horizontal="center"/>
      <protection locked="0"/>
    </xf>
    <xf numFmtId="0" fontId="1" fillId="6" borderId="1" xfId="0" applyFont="1" applyFill="1" applyBorder="1" applyAlignment="1" applyProtection="1">
      <alignment horizontal="left"/>
      <protection locked="0"/>
    </xf>
    <xf numFmtId="0" fontId="1" fillId="6" borderId="4" xfId="0" applyFont="1" applyFill="1" applyBorder="1" applyAlignment="1" applyProtection="1">
      <alignment horizontal="left"/>
      <protection locked="0"/>
    </xf>
    <xf numFmtId="0" fontId="0" fillId="7" borderId="4" xfId="0" applyFill="1" applyBorder="1" applyProtection="1">
      <protection locked="0"/>
    </xf>
    <xf numFmtId="0" fontId="1" fillId="7" borderId="4" xfId="0" applyFont="1" applyFill="1" applyBorder="1" applyAlignment="1" applyProtection="1">
      <alignment horizontal="center"/>
      <protection locked="0"/>
    </xf>
    <xf numFmtId="0" fontId="1" fillId="8" borderId="4" xfId="0" applyFont="1" applyFill="1" applyBorder="1" applyAlignment="1" applyProtection="1">
      <alignment horizontal="center" vertical="center"/>
    </xf>
    <xf numFmtId="0" fontId="0" fillId="7" borderId="4" xfId="0" applyFill="1" applyBorder="1" applyAlignment="1" applyProtection="1">
      <alignment horizontal="center"/>
      <protection locked="0"/>
    </xf>
    <xf numFmtId="0" fontId="7" fillId="7" borderId="10" xfId="0" applyFont="1" applyFill="1" applyBorder="1" applyAlignment="1" applyProtection="1">
      <alignment horizontal="center"/>
      <protection locked="0"/>
    </xf>
    <xf numFmtId="0" fontId="7" fillId="7" borderId="4" xfId="0" applyFont="1" applyFill="1" applyBorder="1" applyAlignment="1" applyProtection="1">
      <alignment horizontal="center"/>
      <protection locked="0"/>
    </xf>
    <xf numFmtId="0" fontId="6" fillId="8" borderId="12" xfId="0" applyFont="1" applyFill="1" applyBorder="1" applyProtection="1"/>
    <xf numFmtId="0" fontId="11" fillId="9" borderId="4" xfId="0" applyFont="1" applyFill="1" applyBorder="1" applyAlignment="1" applyProtection="1">
      <alignment horizontal="center"/>
    </xf>
    <xf numFmtId="0" fontId="0" fillId="8" borderId="4" xfId="0" applyFill="1" applyBorder="1" applyAlignment="1" applyProtection="1">
      <alignment horizontal="center"/>
    </xf>
    <xf numFmtId="0" fontId="7" fillId="8" borderId="4" xfId="0" applyFont="1" applyFill="1" applyBorder="1" applyAlignment="1" applyProtection="1">
      <alignment horizontal="center"/>
    </xf>
    <xf numFmtId="0" fontId="7" fillId="0" borderId="4" xfId="0" applyFont="1" applyFill="1" applyBorder="1" applyAlignment="1" applyProtection="1">
      <alignment horizontal="center"/>
      <protection locked="0"/>
    </xf>
    <xf numFmtId="0" fontId="17" fillId="8" borderId="4" xfId="0" applyFont="1" applyFill="1" applyBorder="1" applyAlignment="1" applyProtection="1">
      <alignment horizontal="center"/>
    </xf>
    <xf numFmtId="0" fontId="17" fillId="0" borderId="4" xfId="0" applyFont="1" applyFill="1" applyBorder="1" applyAlignment="1" applyProtection="1">
      <alignment horizontal="center"/>
      <protection locked="0"/>
    </xf>
    <xf numFmtId="0" fontId="2" fillId="4" borderId="3"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58" fillId="4" borderId="4" xfId="0" applyFont="1" applyFill="1" applyBorder="1" applyAlignment="1" applyProtection="1">
      <alignment vertical="center" wrapText="1"/>
    </xf>
    <xf numFmtId="0" fontId="0" fillId="0" borderId="13" xfId="0" applyFill="1" applyBorder="1" applyAlignment="1" applyProtection="1">
      <alignment horizontal="center"/>
    </xf>
    <xf numFmtId="0" fontId="0" fillId="0" borderId="4" xfId="0" applyFill="1" applyBorder="1" applyAlignment="1" applyProtection="1">
      <alignment horizontal="center" vertical="center"/>
    </xf>
    <xf numFmtId="2" fontId="0" fillId="0" borderId="4" xfId="0" applyNumberFormat="1" applyFill="1" applyBorder="1" applyAlignment="1" applyProtection="1">
      <alignment horizontal="center" vertical="center"/>
    </xf>
    <xf numFmtId="0" fontId="0" fillId="7" borderId="4" xfId="0" applyFill="1" applyBorder="1" applyAlignment="1" applyProtection="1">
      <alignment horizontal="center" vertical="center"/>
      <protection locked="0"/>
    </xf>
    <xf numFmtId="0" fontId="60" fillId="0" borderId="4" xfId="0" applyFont="1" applyFill="1" applyBorder="1" applyAlignment="1" applyProtection="1">
      <alignment horizontal="center" wrapText="1"/>
    </xf>
    <xf numFmtId="0" fontId="8" fillId="9" borderId="4" xfId="0" applyFont="1" applyFill="1" applyBorder="1" applyAlignment="1" applyProtection="1">
      <alignment horizontal="center"/>
    </xf>
    <xf numFmtId="0" fontId="8" fillId="0" borderId="7" xfId="0" applyFont="1" applyFill="1" applyBorder="1" applyAlignment="1" applyProtection="1">
      <alignment horizontal="center"/>
    </xf>
    <xf numFmtId="0" fontId="60" fillId="0" borderId="0" xfId="0" applyFont="1"/>
    <xf numFmtId="0" fontId="1" fillId="2" borderId="15" xfId="0" applyFont="1" applyFill="1" applyBorder="1" applyAlignment="1" applyProtection="1">
      <alignment vertical="top"/>
    </xf>
    <xf numFmtId="0" fontId="74" fillId="7" borderId="4" xfId="0" applyFont="1" applyFill="1" applyBorder="1" applyAlignment="1" applyProtection="1">
      <alignment horizontal="center" vertical="center"/>
      <protection locked="0"/>
    </xf>
    <xf numFmtId="0" fontId="0" fillId="7" borderId="9" xfId="0" applyFill="1" applyBorder="1" applyAlignment="1" applyProtection="1">
      <alignment horizontal="center"/>
      <protection locked="0"/>
    </xf>
    <xf numFmtId="0" fontId="75" fillId="0" borderId="0" xfId="6" applyFont="1"/>
    <xf numFmtId="0" fontId="75" fillId="0" borderId="0" xfId="6" applyFont="1" applyAlignment="1">
      <alignment horizontal="center"/>
    </xf>
    <xf numFmtId="0" fontId="77" fillId="2" borderId="0" xfId="0" applyFont="1" applyFill="1" applyProtection="1"/>
    <xf numFmtId="0" fontId="0" fillId="0" borderId="7" xfId="0" applyFill="1" applyBorder="1" applyAlignment="1" applyProtection="1">
      <alignment horizontal="center"/>
    </xf>
    <xf numFmtId="0" fontId="60" fillId="7" borderId="4"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xf>
    <xf numFmtId="0" fontId="76" fillId="2" borderId="0" xfId="8" applyFill="1" applyAlignment="1" applyProtection="1">
      <alignment vertical="center"/>
      <protection locked="0"/>
    </xf>
    <xf numFmtId="0" fontId="1" fillId="5" borderId="0" xfId="0" applyFont="1" applyFill="1" applyBorder="1" applyProtection="1">
      <protection locked="0"/>
    </xf>
    <xf numFmtId="0" fontId="0" fillId="4" borderId="0" xfId="0" applyFill="1" applyProtection="1">
      <protection locked="0"/>
    </xf>
    <xf numFmtId="0" fontId="0" fillId="2" borderId="0" xfId="0" applyFill="1" applyProtection="1">
      <protection locked="0"/>
    </xf>
    <xf numFmtId="168" fontId="2" fillId="8" borderId="8" xfId="0" applyNumberFormat="1" applyFont="1" applyFill="1" applyBorder="1" applyAlignment="1" applyProtection="1">
      <alignment horizontal="right" vertical="center"/>
    </xf>
    <xf numFmtId="0" fontId="0" fillId="0" borderId="0" xfId="0" applyProtection="1"/>
    <xf numFmtId="0" fontId="23" fillId="2" borderId="0" xfId="0" applyFont="1" applyFill="1" applyProtection="1"/>
    <xf numFmtId="0" fontId="0" fillId="2" borderId="0" xfId="0" applyFill="1" applyAlignment="1" applyProtection="1">
      <alignment horizontal="center"/>
    </xf>
    <xf numFmtId="0" fontId="13" fillId="2" borderId="0" xfId="0" applyFont="1" applyFill="1" applyProtection="1"/>
    <xf numFmtId="0" fontId="12" fillId="0" borderId="4" xfId="0" applyFont="1" applyFill="1" applyBorder="1" applyProtection="1"/>
    <xf numFmtId="0" fontId="12" fillId="0" borderId="4" xfId="0" applyFont="1" applyFill="1" applyBorder="1" applyAlignment="1" applyProtection="1">
      <alignment horizontal="center"/>
    </xf>
    <xf numFmtId="0" fontId="12" fillId="2" borderId="4" xfId="0" applyFont="1" applyFill="1" applyBorder="1" applyAlignment="1" applyProtection="1">
      <alignment horizontal="center"/>
    </xf>
    <xf numFmtId="165" fontId="0" fillId="2" borderId="4" xfId="0" applyNumberFormat="1" applyFill="1" applyBorder="1" applyAlignment="1" applyProtection="1">
      <alignment horizontal="center"/>
    </xf>
    <xf numFmtId="0" fontId="2" fillId="2" borderId="3" xfId="0" applyFont="1" applyFill="1" applyBorder="1" applyAlignment="1" applyProtection="1">
      <alignment horizontal="right"/>
    </xf>
    <xf numFmtId="0" fontId="0" fillId="0" borderId="9" xfId="0" applyFill="1" applyBorder="1" applyAlignment="1" applyProtection="1">
      <alignment horizontal="center"/>
    </xf>
    <xf numFmtId="0" fontId="12" fillId="0" borderId="7" xfId="0" applyFont="1" applyFill="1" applyBorder="1" applyProtection="1"/>
    <xf numFmtId="0" fontId="12" fillId="0" borderId="7" xfId="0" applyFont="1" applyFill="1" applyBorder="1" applyAlignment="1" applyProtection="1">
      <alignment horizontal="center"/>
    </xf>
    <xf numFmtId="165" fontId="0" fillId="0" borderId="8" xfId="0" applyNumberFormat="1" applyFill="1" applyBorder="1" applyAlignment="1" applyProtection="1">
      <alignment horizontal="center"/>
    </xf>
    <xf numFmtId="0" fontId="2" fillId="2" borderId="2" xfId="0" quotePrefix="1" applyFont="1" applyFill="1" applyBorder="1" applyAlignment="1" applyProtection="1">
      <alignment horizontal="left"/>
    </xf>
    <xf numFmtId="165" fontId="12" fillId="2" borderId="4" xfId="0" applyNumberFormat="1" applyFont="1" applyFill="1" applyBorder="1" applyAlignment="1" applyProtection="1">
      <alignment horizontal="center"/>
    </xf>
    <xf numFmtId="0" fontId="2" fillId="0" borderId="2" xfId="0" quotePrefix="1" applyFont="1" applyFill="1" applyBorder="1" applyAlignment="1" applyProtection="1">
      <alignment horizontal="right" indent="2"/>
    </xf>
    <xf numFmtId="165" fontId="12" fillId="0" borderId="4" xfId="0" applyNumberFormat="1" applyFont="1" applyFill="1" applyBorder="1" applyAlignment="1" applyProtection="1">
      <alignment horizontal="center"/>
    </xf>
    <xf numFmtId="0" fontId="2" fillId="0" borderId="3" xfId="0" quotePrefix="1" applyFont="1" applyFill="1" applyBorder="1" applyAlignment="1" applyProtection="1">
      <alignment horizontal="left" wrapText="1"/>
    </xf>
    <xf numFmtId="0" fontId="2" fillId="0" borderId="3" xfId="0" applyFont="1" applyFill="1" applyBorder="1" applyAlignment="1" applyProtection="1">
      <alignment horizontal="center"/>
    </xf>
    <xf numFmtId="0" fontId="2" fillId="2" borderId="2" xfId="0" quotePrefix="1" applyFont="1" applyFill="1" applyBorder="1" applyProtection="1"/>
    <xf numFmtId="0" fontId="0" fillId="0" borderId="4" xfId="0" applyFill="1" applyBorder="1" applyProtection="1"/>
    <xf numFmtId="0" fontId="2" fillId="2" borderId="3" xfId="0" quotePrefix="1" applyFont="1" applyFill="1" applyBorder="1" applyProtection="1"/>
    <xf numFmtId="0" fontId="0" fillId="2" borderId="1" xfId="0" applyFill="1" applyBorder="1" applyAlignment="1" applyProtection="1">
      <alignment horizontal="center"/>
    </xf>
    <xf numFmtId="165" fontId="0" fillId="2" borderId="1" xfId="0" applyNumberFormat="1" applyFill="1" applyBorder="1" applyAlignment="1" applyProtection="1">
      <alignment horizontal="center"/>
    </xf>
    <xf numFmtId="0" fontId="1" fillId="0" borderId="4" xfId="0" applyFont="1" applyFill="1" applyBorder="1" applyProtection="1"/>
    <xf numFmtId="0" fontId="2" fillId="2" borderId="2" xfId="0" applyFont="1" applyFill="1" applyBorder="1" applyAlignment="1" applyProtection="1">
      <alignment horizontal="right"/>
    </xf>
    <xf numFmtId="0" fontId="0" fillId="2" borderId="2" xfId="0" applyFill="1" applyBorder="1" applyAlignment="1" applyProtection="1">
      <alignment horizontal="center"/>
    </xf>
    <xf numFmtId="165" fontId="38" fillId="2" borderId="2" xfId="0" applyNumberFormat="1" applyFont="1" applyFill="1" applyBorder="1" applyAlignment="1" applyProtection="1">
      <alignment horizontal="center"/>
    </xf>
    <xf numFmtId="165" fontId="1" fillId="2" borderId="4" xfId="0" quotePrefix="1" applyNumberFormat="1" applyFont="1" applyFill="1" applyBorder="1" applyAlignment="1" applyProtection="1">
      <alignment horizontal="center"/>
    </xf>
    <xf numFmtId="0" fontId="0" fillId="2" borderId="3" xfId="0" applyFill="1" applyBorder="1" applyAlignment="1" applyProtection="1">
      <alignment horizontal="center"/>
    </xf>
    <xf numFmtId="165" fontId="38" fillId="2" borderId="3" xfId="0" applyNumberFormat="1" applyFont="1" applyFill="1" applyBorder="1" applyAlignment="1" applyProtection="1">
      <alignment horizontal="center"/>
    </xf>
    <xf numFmtId="2" fontId="12" fillId="2" borderId="4" xfId="0" applyNumberFormat="1" applyFont="1" applyFill="1" applyBorder="1" applyAlignment="1" applyProtection="1">
      <alignment horizontal="center"/>
    </xf>
    <xf numFmtId="165" fontId="12" fillId="0" borderId="8" xfId="0" applyNumberFormat="1" applyFont="1" applyFill="1" applyBorder="1" applyAlignment="1" applyProtection="1">
      <alignment horizontal="center"/>
    </xf>
    <xf numFmtId="0" fontId="2" fillId="2" borderId="2" xfId="0" quotePrefix="1" applyFont="1" applyFill="1" applyBorder="1" applyAlignment="1" applyProtection="1">
      <alignment horizontal="right"/>
    </xf>
    <xf numFmtId="0" fontId="2" fillId="0" borderId="2" xfId="0" quotePrefix="1" applyFont="1" applyFill="1" applyBorder="1" applyAlignment="1" applyProtection="1">
      <alignment horizontal="right"/>
    </xf>
    <xf numFmtId="0" fontId="2" fillId="0" borderId="2" xfId="0" quotePrefix="1" applyFont="1" applyFill="1" applyBorder="1" applyAlignment="1" applyProtection="1">
      <alignment horizontal="center"/>
    </xf>
    <xf numFmtId="0" fontId="2" fillId="2" borderId="2" xfId="0" quotePrefix="1" applyFont="1" applyFill="1" applyBorder="1" applyAlignment="1" applyProtection="1">
      <alignment horizontal="right" wrapText="1"/>
    </xf>
    <xf numFmtId="0" fontId="2" fillId="2" borderId="3" xfId="0" quotePrefix="1" applyFont="1" applyFill="1" applyBorder="1" applyAlignment="1" applyProtection="1">
      <alignment horizontal="right"/>
    </xf>
    <xf numFmtId="0" fontId="0" fillId="0" borderId="3" xfId="0" applyFill="1" applyBorder="1" applyAlignment="1" applyProtection="1">
      <alignment horizontal="center"/>
    </xf>
    <xf numFmtId="0" fontId="12" fillId="0" borderId="3" xfId="0" applyFont="1" applyFill="1" applyBorder="1" applyProtection="1"/>
    <xf numFmtId="0" fontId="12" fillId="0" borderId="3" xfId="0" applyFont="1" applyFill="1" applyBorder="1" applyAlignment="1" applyProtection="1">
      <alignment horizontal="center"/>
    </xf>
    <xf numFmtId="0" fontId="12" fillId="2" borderId="3" xfId="0" applyFont="1" applyFill="1" applyBorder="1" applyAlignment="1" applyProtection="1">
      <alignment horizontal="center"/>
    </xf>
    <xf numFmtId="1" fontId="0" fillId="0" borderId="4" xfId="0" applyNumberFormat="1" applyFill="1" applyBorder="1" applyAlignment="1" applyProtection="1">
      <alignment horizontal="center"/>
    </xf>
    <xf numFmtId="0" fontId="12" fillId="0" borderId="4" xfId="0" applyFont="1" applyFill="1" applyBorder="1" applyAlignment="1" applyProtection="1"/>
    <xf numFmtId="1" fontId="0" fillId="0" borderId="3" xfId="0" applyNumberFormat="1" applyFill="1" applyBorder="1" applyAlignment="1" applyProtection="1">
      <alignment horizontal="center"/>
    </xf>
    <xf numFmtId="165" fontId="0" fillId="0" borderId="2" xfId="0" applyNumberFormat="1" applyFill="1" applyBorder="1" applyAlignment="1" applyProtection="1">
      <alignment horizontal="center"/>
    </xf>
    <xf numFmtId="0" fontId="1" fillId="0" borderId="4" xfId="0" applyFont="1" applyFill="1" applyBorder="1" applyAlignment="1" applyProtection="1"/>
    <xf numFmtId="0" fontId="0" fillId="2" borderId="9" xfId="0" applyFill="1" applyBorder="1" applyAlignment="1" applyProtection="1">
      <alignment horizontal="center"/>
    </xf>
    <xf numFmtId="165" fontId="0" fillId="0" borderId="7" xfId="0" applyNumberFormat="1" applyFill="1" applyBorder="1" applyAlignment="1" applyProtection="1">
      <alignment horizontal="center"/>
    </xf>
    <xf numFmtId="0" fontId="12" fillId="0" borderId="7" xfId="0" applyFont="1" applyFill="1" applyBorder="1" applyAlignment="1" applyProtection="1"/>
    <xf numFmtId="0" fontId="12" fillId="2" borderId="7" xfId="0" applyFont="1" applyFill="1" applyBorder="1" applyAlignment="1" applyProtection="1">
      <alignment horizontal="center"/>
    </xf>
    <xf numFmtId="165" fontId="12" fillId="2" borderId="8" xfId="0" applyNumberFormat="1" applyFont="1" applyFill="1" applyBorder="1" applyAlignment="1" applyProtection="1">
      <alignment horizontal="center"/>
    </xf>
    <xf numFmtId="0" fontId="12" fillId="0" borderId="3" xfId="0" applyFont="1" applyFill="1" applyBorder="1" applyAlignment="1" applyProtection="1"/>
    <xf numFmtId="165" fontId="12" fillId="2" borderId="3" xfId="0" applyNumberFormat="1" applyFont="1" applyFill="1" applyBorder="1" applyAlignment="1" applyProtection="1">
      <alignment horizontal="center"/>
    </xf>
    <xf numFmtId="0" fontId="0" fillId="0" borderId="1" xfId="0" applyFill="1" applyBorder="1" applyAlignment="1" applyProtection="1">
      <alignment horizontal="center"/>
    </xf>
    <xf numFmtId="1" fontId="12" fillId="2" borderId="4" xfId="0" applyNumberFormat="1" applyFont="1" applyFill="1" applyBorder="1" applyAlignment="1" applyProtection="1">
      <alignment horizontal="center"/>
    </xf>
    <xf numFmtId="0" fontId="38" fillId="0" borderId="2" xfId="0" applyFont="1" applyFill="1" applyBorder="1" applyAlignment="1" applyProtection="1">
      <alignment horizontal="center"/>
    </xf>
    <xf numFmtId="0" fontId="2" fillId="2" borderId="3" xfId="0" applyFont="1" applyFill="1" applyBorder="1" applyAlignment="1" applyProtection="1">
      <alignment horizontal="center"/>
    </xf>
    <xf numFmtId="0" fontId="1" fillId="4" borderId="4" xfId="0" applyFont="1" applyFill="1" applyBorder="1" applyAlignment="1" applyProtection="1">
      <alignment horizontal="center"/>
    </xf>
    <xf numFmtId="167" fontId="12" fillId="2" borderId="4" xfId="0" applyNumberFormat="1" applyFont="1" applyFill="1" applyBorder="1" applyAlignment="1" applyProtection="1">
      <alignment horizontal="center"/>
    </xf>
    <xf numFmtId="0" fontId="2" fillId="0" borderId="1" xfId="0" applyFont="1" applyFill="1" applyBorder="1" applyProtection="1"/>
    <xf numFmtId="0" fontId="2" fillId="0" borderId="1" xfId="0" applyFont="1" applyFill="1" applyBorder="1" applyAlignment="1" applyProtection="1">
      <alignment horizontal="center" vertical="top"/>
    </xf>
    <xf numFmtId="0" fontId="0" fillId="0" borderId="5" xfId="0" applyFill="1" applyBorder="1" applyAlignment="1" applyProtection="1"/>
    <xf numFmtId="0" fontId="1" fillId="4" borderId="1" xfId="0" applyFont="1" applyFill="1" applyBorder="1" applyAlignment="1" applyProtection="1">
      <alignment horizontal="center"/>
    </xf>
    <xf numFmtId="0" fontId="1" fillId="4" borderId="8" xfId="0" applyFont="1" applyFill="1" applyBorder="1" applyAlignment="1" applyProtection="1"/>
    <xf numFmtId="0" fontId="1" fillId="0" borderId="4" xfId="0" applyFont="1" applyFill="1" applyBorder="1" applyAlignment="1" applyProtection="1">
      <alignment horizontal="center"/>
    </xf>
    <xf numFmtId="2" fontId="1" fillId="0" borderId="4" xfId="0" applyNumberFormat="1" applyFont="1" applyFill="1" applyBorder="1" applyAlignment="1" applyProtection="1">
      <alignment horizontal="center"/>
    </xf>
    <xf numFmtId="0" fontId="2" fillId="0" borderId="3" xfId="0" applyFont="1" applyFill="1" applyBorder="1" applyProtection="1"/>
    <xf numFmtId="0" fontId="2" fillId="0" borderId="3" xfId="0" applyFont="1" applyFill="1" applyBorder="1" applyAlignment="1" applyProtection="1">
      <alignment vertical="top"/>
    </xf>
    <xf numFmtId="0" fontId="0" fillId="0" borderId="6" xfId="0" applyFill="1" applyBorder="1" applyAlignment="1" applyProtection="1"/>
    <xf numFmtId="0" fontId="66" fillId="4" borderId="3" xfId="0" applyFont="1" applyFill="1" applyBorder="1" applyAlignment="1" applyProtection="1">
      <alignment horizontal="center"/>
    </xf>
    <xf numFmtId="0" fontId="39" fillId="2" borderId="0" xfId="0" applyFont="1" applyFill="1" applyProtection="1"/>
    <xf numFmtId="0" fontId="39" fillId="2" borderId="0" xfId="0" applyFont="1" applyFill="1" applyAlignment="1" applyProtection="1">
      <alignment horizontal="center"/>
    </xf>
    <xf numFmtId="0" fontId="39" fillId="0" borderId="0" xfId="0" applyFont="1" applyProtection="1"/>
    <xf numFmtId="0" fontId="0" fillId="2" borderId="0" xfId="0" applyFill="1" applyAlignment="1" applyProtection="1">
      <alignment horizontal="left"/>
    </xf>
    <xf numFmtId="0" fontId="11" fillId="2" borderId="4" xfId="0" applyFont="1" applyFill="1" applyBorder="1" applyAlignment="1" applyProtection="1">
      <alignment horizontal="left"/>
    </xf>
    <xf numFmtId="0" fontId="2" fillId="2" borderId="4" xfId="0" quotePrefix="1" applyFont="1" applyFill="1" applyBorder="1" applyAlignment="1" applyProtection="1">
      <alignment horizontal="center"/>
    </xf>
    <xf numFmtId="0" fontId="0" fillId="0" borderId="4" xfId="0" applyFill="1" applyBorder="1" applyAlignment="1" applyProtection="1">
      <alignment horizontal="left"/>
    </xf>
    <xf numFmtId="165" fontId="60" fillId="2" borderId="4" xfId="0" applyNumberFormat="1" applyFont="1" applyFill="1" applyBorder="1" applyAlignment="1" applyProtection="1">
      <alignment horizontal="center"/>
    </xf>
    <xf numFmtId="1" fontId="0" fillId="2" borderId="1" xfId="0" applyNumberFormat="1" applyFill="1" applyBorder="1" applyAlignment="1" applyProtection="1">
      <alignment horizontal="center"/>
    </xf>
    <xf numFmtId="165" fontId="0" fillId="2" borderId="3" xfId="0" applyNumberFormat="1" applyFill="1" applyBorder="1" applyAlignment="1" applyProtection="1">
      <alignment horizontal="center"/>
    </xf>
    <xf numFmtId="1" fontId="0" fillId="2" borderId="3" xfId="0" applyNumberFormat="1" applyFill="1" applyBorder="1" applyAlignment="1" applyProtection="1">
      <alignment horizontal="center"/>
    </xf>
    <xf numFmtId="0" fontId="1" fillId="0" borderId="4" xfId="0" applyFont="1" applyFill="1" applyBorder="1" applyAlignment="1" applyProtection="1">
      <alignment horizontal="left"/>
    </xf>
    <xf numFmtId="0" fontId="4" fillId="2" borderId="4" xfId="0" applyFont="1" applyFill="1" applyBorder="1" applyAlignment="1" applyProtection="1">
      <alignment horizontal="center"/>
    </xf>
    <xf numFmtId="1" fontId="0" fillId="2" borderId="4" xfId="0" applyNumberFormat="1" applyFill="1" applyBorder="1" applyAlignment="1" applyProtection="1">
      <alignment horizontal="center"/>
    </xf>
    <xf numFmtId="0" fontId="2" fillId="0" borderId="2" xfId="0" applyFont="1" applyFill="1" applyBorder="1" applyProtection="1"/>
    <xf numFmtId="0" fontId="2" fillId="0" borderId="1" xfId="0" applyFont="1" applyFill="1" applyBorder="1" applyAlignment="1" applyProtection="1">
      <alignment horizontal="center"/>
    </xf>
    <xf numFmtId="0" fontId="0" fillId="0" borderId="2" xfId="0" applyFill="1" applyBorder="1" applyAlignment="1" applyProtection="1">
      <alignment horizontal="center"/>
    </xf>
    <xf numFmtId="0" fontId="22" fillId="0" borderId="4" xfId="0" applyFont="1" applyFill="1" applyBorder="1" applyAlignment="1" applyProtection="1">
      <alignment horizontal="center"/>
    </xf>
    <xf numFmtId="0" fontId="2" fillId="0" borderId="2" xfId="0" applyFont="1" applyFill="1" applyBorder="1" applyAlignment="1" applyProtection="1">
      <alignment horizontal="center"/>
    </xf>
    <xf numFmtId="0" fontId="1" fillId="0" borderId="1" xfId="0" applyFont="1" applyFill="1" applyBorder="1" applyAlignment="1" applyProtection="1"/>
    <xf numFmtId="165" fontId="0" fillId="0" borderId="1" xfId="0" applyNumberFormat="1" applyFill="1" applyBorder="1" applyAlignment="1" applyProtection="1">
      <alignment horizontal="center"/>
    </xf>
    <xf numFmtId="0" fontId="2" fillId="0" borderId="4" xfId="0" applyFont="1" applyFill="1" applyBorder="1" applyProtection="1"/>
    <xf numFmtId="0" fontId="2" fillId="0" borderId="4" xfId="0" applyFont="1" applyFill="1" applyBorder="1" applyAlignment="1" applyProtection="1">
      <alignment horizontal="center"/>
    </xf>
    <xf numFmtId="165" fontId="1" fillId="0" borderId="4" xfId="0" applyNumberFormat="1" applyFont="1" applyFill="1" applyBorder="1" applyAlignment="1" applyProtection="1">
      <alignment horizontal="center"/>
    </xf>
    <xf numFmtId="0" fontId="0" fillId="0" borderId="0" xfId="0" applyAlignment="1" applyProtection="1">
      <alignment horizontal="center"/>
    </xf>
    <xf numFmtId="165" fontId="0" fillId="0" borderId="4" xfId="0" applyNumberFormat="1" applyFill="1" applyBorder="1" applyAlignment="1" applyProtection="1">
      <alignment horizontal="center" vertical="center"/>
    </xf>
    <xf numFmtId="0" fontId="7" fillId="4" borderId="4" xfId="0" applyFont="1" applyFill="1" applyBorder="1" applyAlignment="1" applyProtection="1">
      <alignment horizontal="center"/>
    </xf>
    <xf numFmtId="0" fontId="2" fillId="4" borderId="3" xfId="0" applyFont="1" applyFill="1" applyBorder="1" applyAlignment="1" applyProtection="1">
      <alignment horizontal="center" vertical="center" wrapText="1"/>
    </xf>
    <xf numFmtId="0" fontId="7" fillId="2" borderId="4" xfId="0" applyFont="1" applyFill="1" applyBorder="1" applyAlignment="1" applyProtection="1">
      <alignment wrapText="1" shrinkToFit="1"/>
    </xf>
    <xf numFmtId="0" fontId="7" fillId="2" borderId="4" xfId="0" applyFont="1" applyFill="1" applyBorder="1" applyAlignment="1" applyProtection="1">
      <alignment horizontal="center" wrapText="1" shrinkToFit="1"/>
    </xf>
    <xf numFmtId="0" fontId="1" fillId="7" borderId="4" xfId="0" applyFont="1" applyFill="1" applyBorder="1" applyAlignment="1" applyProtection="1">
      <alignment horizontal="center" wrapText="1" shrinkToFit="1"/>
      <protection locked="0"/>
    </xf>
    <xf numFmtId="0" fontId="1" fillId="8" borderId="4" xfId="0" applyFont="1" applyFill="1" applyBorder="1" applyAlignment="1" applyProtection="1">
      <alignment horizontal="center"/>
    </xf>
    <xf numFmtId="0" fontId="17" fillId="4" borderId="4" xfId="0" applyFont="1" applyFill="1" applyBorder="1" applyAlignment="1" applyProtection="1">
      <alignment vertical="center" wrapText="1" shrinkToFit="1"/>
    </xf>
    <xf numFmtId="0" fontId="17" fillId="4" borderId="4" xfId="0" applyFont="1" applyFill="1" applyBorder="1" applyAlignment="1" applyProtection="1">
      <alignment wrapText="1" shrinkToFit="1"/>
    </xf>
    <xf numFmtId="10" fontId="1" fillId="7" borderId="4" xfId="0" applyNumberFormat="1" applyFont="1" applyFill="1" applyBorder="1" applyAlignment="1" applyProtection="1">
      <alignment horizontal="center" wrapText="1" shrinkToFit="1"/>
      <protection locked="0"/>
    </xf>
    <xf numFmtId="3" fontId="60" fillId="7" borderId="4" xfId="0" applyNumberFormat="1" applyFont="1" applyFill="1" applyBorder="1" applyAlignment="1" applyProtection="1">
      <alignment horizontal="center"/>
      <protection locked="0"/>
    </xf>
    <xf numFmtId="4" fontId="60" fillId="7" borderId="4" xfId="9" applyNumberFormat="1" applyFont="1" applyFill="1" applyBorder="1" applyAlignment="1" applyProtection="1">
      <alignment horizontal="center" vertical="center"/>
      <protection locked="0"/>
    </xf>
    <xf numFmtId="4" fontId="0" fillId="8" borderId="4" xfId="0" applyNumberFormat="1" applyFill="1" applyBorder="1" applyAlignment="1" applyProtection="1">
      <alignment horizontal="center" vertical="center"/>
    </xf>
    <xf numFmtId="0" fontId="0" fillId="8" borderId="4" xfId="0" applyFill="1" applyBorder="1" applyAlignment="1" applyProtection="1">
      <alignment horizontal="center" vertical="center"/>
    </xf>
    <xf numFmtId="4" fontId="7" fillId="2" borderId="4" xfId="0" quotePrefix="1" applyNumberFormat="1" applyFont="1" applyFill="1" applyBorder="1" applyAlignment="1" applyProtection="1">
      <alignment horizontal="center" vertical="center"/>
    </xf>
    <xf numFmtId="0" fontId="7" fillId="8" borderId="4" xfId="0" applyFont="1" applyFill="1" applyBorder="1" applyAlignment="1" applyProtection="1">
      <alignment horizontal="center" vertical="center"/>
    </xf>
    <xf numFmtId="4" fontId="17" fillId="8" borderId="4" xfId="0" applyNumberFormat="1" applyFont="1" applyFill="1" applyBorder="1" applyAlignment="1" applyProtection="1">
      <alignment horizontal="center" vertical="center"/>
    </xf>
    <xf numFmtId="4" fontId="17" fillId="2" borderId="4" xfId="0" applyNumberFormat="1" applyFont="1" applyFill="1" applyBorder="1" applyAlignment="1" applyProtection="1">
      <alignment horizontal="center" vertical="center"/>
    </xf>
    <xf numFmtId="0" fontId="17" fillId="2" borderId="4" xfId="0" applyFont="1" applyFill="1" applyBorder="1" applyAlignment="1" applyProtection="1">
      <alignment horizontal="center" vertical="center"/>
    </xf>
    <xf numFmtId="0" fontId="60" fillId="7" borderId="4" xfId="0" applyFont="1" applyFill="1" applyBorder="1" applyAlignment="1" applyProtection="1">
      <alignment horizontal="left" vertical="center"/>
      <protection locked="0"/>
    </xf>
    <xf numFmtId="3" fontId="2" fillId="7" borderId="4" xfId="0" applyNumberFormat="1" applyFont="1" applyFill="1" applyBorder="1" applyAlignment="1" applyProtection="1">
      <alignment horizontal="right" vertical="center"/>
      <protection locked="0"/>
    </xf>
    <xf numFmtId="3" fontId="2" fillId="8" borderId="4" xfId="0" applyNumberFormat="1" applyFont="1" applyFill="1" applyBorder="1" applyAlignment="1" applyProtection="1">
      <alignment horizontal="right" vertical="center"/>
    </xf>
    <xf numFmtId="1" fontId="2" fillId="7" borderId="4" xfId="0" applyNumberFormat="1" applyFont="1" applyFill="1" applyBorder="1" applyProtection="1">
      <protection locked="0"/>
    </xf>
    <xf numFmtId="1" fontId="2" fillId="7" borderId="4" xfId="0" applyNumberFormat="1" applyFont="1" applyFill="1" applyBorder="1" applyAlignment="1" applyProtection="1">
      <alignment vertical="center"/>
      <protection locked="0"/>
    </xf>
    <xf numFmtId="1" fontId="2" fillId="8" borderId="4" xfId="0" applyNumberFormat="1" applyFont="1" applyFill="1" applyBorder="1" applyProtection="1"/>
    <xf numFmtId="1" fontId="2" fillId="7" borderId="1" xfId="0" applyNumberFormat="1" applyFont="1" applyFill="1" applyBorder="1" applyAlignment="1" applyProtection="1">
      <alignment vertical="center"/>
      <protection locked="0"/>
    </xf>
    <xf numFmtId="0" fontId="11" fillId="2" borderId="4" xfId="0" applyFont="1" applyFill="1" applyBorder="1" applyAlignment="1" applyProtection="1">
      <alignment horizontal="center" vertical="center"/>
    </xf>
    <xf numFmtId="3" fontId="58" fillId="7" borderId="4" xfId="0" applyNumberFormat="1" applyFont="1" applyFill="1" applyBorder="1" applyAlignment="1" applyProtection="1">
      <alignment horizontal="right" vertical="center"/>
      <protection locked="0"/>
    </xf>
    <xf numFmtId="3" fontId="58" fillId="8" borderId="4" xfId="0" applyNumberFormat="1" applyFont="1" applyFill="1" applyBorder="1" applyAlignment="1" applyProtection="1">
      <alignment horizontal="right" vertical="center"/>
    </xf>
    <xf numFmtId="0" fontId="7" fillId="2" borderId="9"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0" fontId="7" fillId="2" borderId="6" xfId="0" applyFont="1" applyFill="1" applyBorder="1" applyAlignment="1" applyProtection="1">
      <alignment horizontal="left" vertical="center"/>
    </xf>
    <xf numFmtId="0" fontId="7" fillId="4" borderId="6" xfId="0" applyFont="1" applyFill="1" applyBorder="1" applyAlignment="1" applyProtection="1">
      <alignment horizontal="left" vertical="center"/>
    </xf>
    <xf numFmtId="0" fontId="60" fillId="0" borderId="4" xfId="0" applyFont="1" applyFill="1" applyBorder="1" applyAlignment="1" applyProtection="1">
      <alignment horizontal="center" vertical="center"/>
      <protection locked="0"/>
    </xf>
    <xf numFmtId="168" fontId="58" fillId="7" borderId="4" xfId="0" applyNumberFormat="1" applyFont="1" applyFill="1" applyBorder="1" applyAlignment="1" applyProtection="1">
      <alignment horizontal="right" vertical="center"/>
      <protection locked="0"/>
    </xf>
    <xf numFmtId="168" fontId="58" fillId="8" borderId="8" xfId="0" applyNumberFormat="1" applyFont="1" applyFill="1" applyBorder="1" applyAlignment="1" applyProtection="1">
      <alignment horizontal="right" vertical="center"/>
    </xf>
    <xf numFmtId="168" fontId="58" fillId="7" borderId="8" xfId="0" applyNumberFormat="1" applyFont="1" applyFill="1" applyBorder="1" applyAlignment="1" applyProtection="1">
      <alignment horizontal="right" vertical="center"/>
      <protection locked="0"/>
    </xf>
    <xf numFmtId="0" fontId="0" fillId="0" borderId="4" xfId="0" applyFill="1" applyBorder="1" applyAlignment="1" applyProtection="1">
      <alignment horizontal="center"/>
      <protection locked="0"/>
    </xf>
    <xf numFmtId="0" fontId="11" fillId="0" borderId="2" xfId="0" applyFont="1" applyFill="1" applyBorder="1" applyAlignment="1" applyProtection="1">
      <alignment horizontal="center" vertical="center"/>
    </xf>
    <xf numFmtId="0" fontId="11" fillId="2" borderId="2"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10" fontId="1" fillId="7" borderId="4" xfId="0" applyNumberFormat="1" applyFont="1" applyFill="1" applyBorder="1" applyAlignment="1" applyProtection="1">
      <alignment horizontal="center"/>
      <protection locked="0"/>
    </xf>
    <xf numFmtId="3" fontId="2" fillId="7" borderId="4" xfId="0" applyNumberFormat="1" applyFont="1" applyFill="1" applyBorder="1" applyAlignment="1" applyProtection="1">
      <alignment horizontal="right" vertical="center" wrapText="1"/>
      <protection locked="0"/>
    </xf>
    <xf numFmtId="3" fontId="2" fillId="7" borderId="4" xfId="0" applyNumberFormat="1" applyFont="1" applyFill="1" applyBorder="1" applyProtection="1">
      <protection locked="0"/>
    </xf>
    <xf numFmtId="3" fontId="6" fillId="8" borderId="12" xfId="0" applyNumberFormat="1" applyFont="1" applyFill="1" applyBorder="1" applyProtection="1"/>
    <xf numFmtId="3" fontId="2" fillId="0" borderId="1" xfId="0" applyNumberFormat="1" applyFont="1" applyFill="1" applyBorder="1" applyAlignment="1" applyProtection="1">
      <alignment horizontal="right" vertical="center"/>
    </xf>
    <xf numFmtId="3" fontId="2" fillId="8" borderId="3" xfId="0" applyNumberFormat="1" applyFont="1" applyFill="1" applyBorder="1" applyAlignment="1" applyProtection="1">
      <alignment horizontal="right" vertical="center"/>
    </xf>
    <xf numFmtId="3" fontId="5" fillId="0" borderId="2" xfId="0" applyNumberFormat="1" applyFont="1" applyFill="1" applyBorder="1" applyAlignment="1" applyProtection="1">
      <alignment horizontal="right" vertical="center"/>
    </xf>
    <xf numFmtId="3" fontId="2" fillId="8" borderId="2" xfId="0" applyNumberFormat="1" applyFont="1" applyFill="1" applyBorder="1" applyAlignment="1" applyProtection="1">
      <alignment horizontal="right" vertical="center"/>
    </xf>
    <xf numFmtId="3" fontId="2" fillId="8" borderId="1" xfId="0" applyNumberFormat="1" applyFont="1" applyFill="1" applyBorder="1" applyAlignment="1" applyProtection="1">
      <alignment horizontal="right" vertical="center"/>
    </xf>
    <xf numFmtId="3" fontId="2" fillId="8" borderId="4" xfId="0" applyNumberFormat="1" applyFont="1" applyFill="1" applyBorder="1" applyProtection="1"/>
    <xf numFmtId="168" fontId="2" fillId="7" borderId="4" xfId="0" applyNumberFormat="1" applyFont="1" applyFill="1" applyBorder="1" applyAlignment="1" applyProtection="1">
      <alignment horizontal="right" vertical="center" wrapText="1"/>
      <protection locked="0"/>
    </xf>
    <xf numFmtId="168" fontId="2" fillId="7" borderId="8" xfId="0" applyNumberFormat="1" applyFont="1" applyFill="1" applyBorder="1" applyAlignment="1" applyProtection="1">
      <alignment horizontal="right" vertical="center"/>
      <protection locked="0"/>
    </xf>
    <xf numFmtId="168" fontId="2" fillId="0" borderId="13" xfId="0" applyNumberFormat="1" applyFont="1" applyFill="1" applyBorder="1" applyAlignment="1" applyProtection="1">
      <alignment horizontal="right" vertical="center"/>
    </xf>
    <xf numFmtId="168" fontId="2" fillId="8" borderId="10" xfId="0" applyNumberFormat="1" applyFont="1" applyFill="1" applyBorder="1" applyAlignment="1" applyProtection="1">
      <alignment horizontal="right" vertical="center"/>
    </xf>
    <xf numFmtId="168" fontId="2" fillId="0" borderId="14" xfId="0" applyNumberFormat="1" applyFont="1" applyFill="1" applyBorder="1" applyAlignment="1" applyProtection="1">
      <alignment horizontal="right" vertical="center"/>
    </xf>
    <xf numFmtId="168" fontId="2" fillId="8" borderId="14" xfId="0" applyNumberFormat="1" applyFont="1" applyFill="1" applyBorder="1" applyAlignment="1" applyProtection="1">
      <alignment horizontal="right" vertical="center"/>
    </xf>
    <xf numFmtId="168" fontId="2" fillId="8" borderId="2" xfId="0" applyNumberFormat="1" applyFont="1" applyFill="1" applyBorder="1" applyAlignment="1" applyProtection="1">
      <alignment horizontal="right" vertical="center"/>
    </xf>
    <xf numFmtId="168" fontId="2" fillId="8" borderId="13" xfId="0" applyNumberFormat="1" applyFont="1" applyFill="1" applyBorder="1" applyAlignment="1" applyProtection="1">
      <alignment horizontal="right" vertical="center"/>
    </xf>
    <xf numFmtId="168" fontId="2" fillId="8" borderId="4" xfId="0" applyNumberFormat="1" applyFont="1" applyFill="1" applyBorder="1" applyAlignment="1" applyProtection="1">
      <alignment horizontal="right" vertical="center"/>
    </xf>
    <xf numFmtId="168" fontId="2" fillId="7" borderId="4" xfId="0" applyNumberFormat="1" applyFont="1" applyFill="1" applyBorder="1" applyAlignment="1" applyProtection="1">
      <alignment horizontal="right" vertical="center"/>
      <protection locked="0"/>
    </xf>
    <xf numFmtId="0" fontId="7" fillId="2" borderId="4" xfId="0" applyFont="1" applyFill="1" applyBorder="1" applyAlignment="1" applyProtection="1">
      <alignment horizontal="center" wrapText="1" shrinkToFit="1"/>
    </xf>
    <xf numFmtId="0" fontId="7" fillId="2" borderId="4" xfId="0" applyFont="1" applyFill="1" applyBorder="1" applyAlignment="1" applyProtection="1">
      <alignment horizontal="center" vertical="center"/>
    </xf>
    <xf numFmtId="0" fontId="7" fillId="2" borderId="4" xfId="0" applyFont="1" applyFill="1" applyBorder="1" applyAlignment="1" applyProtection="1">
      <alignment horizontal="center" vertical="center" wrapText="1" shrinkToFit="1"/>
    </xf>
    <xf numFmtId="0" fontId="7" fillId="0" borderId="4"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xf>
    <xf numFmtId="10" fontId="2" fillId="8" borderId="4" xfId="10" applyNumberFormat="1" applyFont="1" applyFill="1" applyBorder="1" applyAlignment="1" applyProtection="1">
      <alignment horizontal="right" vertical="center"/>
    </xf>
    <xf numFmtId="167" fontId="0" fillId="2" borderId="4" xfId="0" applyNumberFormat="1" applyFill="1" applyBorder="1" applyAlignment="1" applyProtection="1">
      <alignment horizontal="right"/>
    </xf>
    <xf numFmtId="167" fontId="0" fillId="2" borderId="4" xfId="0" applyNumberFormat="1" applyFill="1" applyBorder="1" applyProtection="1"/>
    <xf numFmtId="169" fontId="60" fillId="7" borderId="4" xfId="0" applyNumberFormat="1" applyFont="1" applyFill="1" applyBorder="1" applyAlignment="1" applyProtection="1">
      <alignment horizontal="center" vertical="center"/>
      <protection locked="0"/>
    </xf>
    <xf numFmtId="169" fontId="7" fillId="2" borderId="4" xfId="0" quotePrefix="1" applyNumberFormat="1" applyFont="1" applyFill="1" applyBorder="1" applyAlignment="1" applyProtection="1">
      <alignment horizontal="center" vertical="center"/>
    </xf>
    <xf numFmtId="169" fontId="17" fillId="8" borderId="4" xfId="0" applyNumberFormat="1" applyFont="1" applyFill="1" applyBorder="1" applyAlignment="1" applyProtection="1">
      <alignment horizontal="center" vertical="center"/>
    </xf>
    <xf numFmtId="169" fontId="1" fillId="7" borderId="4" xfId="0" applyNumberFormat="1" applyFont="1" applyFill="1" applyBorder="1" applyAlignment="1" applyProtection="1">
      <alignment horizontal="center" wrapText="1" shrinkToFit="1"/>
      <protection locked="0"/>
    </xf>
    <xf numFmtId="169" fontId="7" fillId="2" borderId="4" xfId="0" applyNumberFormat="1" applyFont="1" applyFill="1" applyBorder="1" applyAlignment="1" applyProtection="1">
      <alignment horizontal="center" wrapText="1" shrinkToFit="1"/>
    </xf>
    <xf numFmtId="169" fontId="7" fillId="8" borderId="4" xfId="0" applyNumberFormat="1" applyFont="1" applyFill="1" applyBorder="1" applyAlignment="1" applyProtection="1">
      <alignment horizontal="center"/>
    </xf>
    <xf numFmtId="169" fontId="1" fillId="7" borderId="4" xfId="0" applyNumberFormat="1" applyFont="1" applyFill="1" applyBorder="1" applyAlignment="1" applyProtection="1">
      <alignment horizontal="center"/>
      <protection locked="0"/>
    </xf>
    <xf numFmtId="0" fontId="0" fillId="7" borderId="9" xfId="0" applyFill="1" applyBorder="1" applyAlignment="1" applyProtection="1">
      <alignment horizontal="center"/>
      <protection locked="0"/>
    </xf>
    <xf numFmtId="0" fontId="81" fillId="7" borderId="4" xfId="0" applyFont="1" applyFill="1" applyBorder="1" applyProtection="1">
      <protection locked="0"/>
    </xf>
    <xf numFmtId="0" fontId="1" fillId="7" borderId="9" xfId="0" applyFont="1" applyFill="1" applyBorder="1" applyAlignment="1" applyProtection="1">
      <alignment horizontal="center" wrapText="1" shrinkToFit="1"/>
      <protection locked="0"/>
    </xf>
    <xf numFmtId="0" fontId="7" fillId="7" borderId="4" xfId="0" applyFont="1" applyFill="1" applyBorder="1" applyProtection="1">
      <protection locked="0"/>
    </xf>
    <xf numFmtId="0" fontId="81" fillId="7" borderId="4" xfId="0" applyFont="1" applyFill="1" applyBorder="1" applyAlignment="1" applyProtection="1">
      <alignment horizontal="center"/>
      <protection locked="0"/>
    </xf>
    <xf numFmtId="0" fontId="1" fillId="0" borderId="0" xfId="0" applyFont="1" applyAlignment="1" applyProtection="1">
      <alignment horizontal="left" vertical="top" wrapText="1"/>
    </xf>
    <xf numFmtId="0" fontId="0" fillId="0" borderId="0" xfId="0" applyAlignment="1" applyProtection="1">
      <alignment horizontal="left" vertical="top" wrapText="1"/>
    </xf>
    <xf numFmtId="0" fontId="42" fillId="0" borderId="0" xfId="0" applyFont="1" applyAlignment="1" applyProtection="1">
      <alignment horizontal="left" vertical="top" wrapText="1"/>
    </xf>
    <xf numFmtId="0" fontId="11" fillId="2" borderId="9" xfId="0" applyFont="1" applyFill="1" applyBorder="1" applyAlignment="1" applyProtection="1">
      <alignment horizontal="center"/>
    </xf>
    <xf numFmtId="0" fontId="11" fillId="2" borderId="8" xfId="0" applyFont="1" applyFill="1" applyBorder="1" applyAlignment="1" applyProtection="1">
      <alignment horizontal="center"/>
    </xf>
    <xf numFmtId="0" fontId="11" fillId="2" borderId="9" xfId="0" applyFont="1" applyFill="1" applyBorder="1" applyAlignment="1" applyProtection="1">
      <alignment horizontal="center" wrapText="1"/>
    </xf>
    <xf numFmtId="0" fontId="11" fillId="2" borderId="8" xfId="0" applyFont="1" applyFill="1" applyBorder="1" applyAlignment="1" applyProtection="1">
      <alignment horizontal="center" wrapText="1"/>
    </xf>
    <xf numFmtId="0" fontId="38" fillId="10" borderId="0" xfId="0" applyFont="1" applyFill="1" applyAlignment="1" applyProtection="1">
      <alignment horizontal="left" vertical="center" wrapText="1"/>
    </xf>
    <xf numFmtId="0" fontId="11" fillId="2" borderId="9" xfId="0" applyFont="1" applyFill="1" applyBorder="1" applyAlignment="1" applyProtection="1"/>
    <xf numFmtId="0" fontId="11" fillId="2" borderId="7" xfId="0" applyFont="1" applyFill="1" applyBorder="1" applyAlignment="1" applyProtection="1"/>
    <xf numFmtId="0" fontId="11" fillId="2" borderId="8" xfId="0" applyFont="1" applyFill="1" applyBorder="1" applyAlignment="1" applyProtection="1"/>
    <xf numFmtId="0" fontId="38" fillId="3" borderId="0" xfId="0" applyFont="1" applyFill="1" applyAlignment="1" applyProtection="1">
      <alignment horizontal="left" vertical="center" wrapText="1"/>
    </xf>
    <xf numFmtId="0" fontId="66" fillId="11" borderId="0" xfId="0" applyFont="1" applyFill="1" applyAlignment="1" applyProtection="1">
      <alignment vertical="center" wrapText="1"/>
    </xf>
    <xf numFmtId="0" fontId="67" fillId="5" borderId="4" xfId="0" applyFont="1" applyFill="1" applyBorder="1" applyAlignment="1" applyProtection="1">
      <alignment vertical="top" wrapText="1"/>
    </xf>
    <xf numFmtId="0" fontId="78" fillId="6" borderId="4" xfId="0" applyFont="1" applyFill="1" applyBorder="1" applyAlignment="1" applyProtection="1">
      <alignment vertical="top" wrapText="1"/>
      <protection locked="0"/>
    </xf>
    <xf numFmtId="0" fontId="68" fillId="5" borderId="0" xfId="0" applyFont="1" applyFill="1" applyBorder="1" applyAlignment="1" applyProtection="1">
      <alignment horizontal="left"/>
    </xf>
    <xf numFmtId="0" fontId="69" fillId="5" borderId="0" xfId="0" applyFont="1" applyFill="1" applyBorder="1" applyAlignment="1" applyProtection="1">
      <alignment horizontal="left"/>
    </xf>
    <xf numFmtId="0" fontId="1" fillId="5" borderId="0" xfId="0" applyFont="1" applyFill="1" applyBorder="1" applyAlignment="1" applyProtection="1">
      <alignment horizontal="left"/>
    </xf>
    <xf numFmtId="0" fontId="25" fillId="5" borderId="0" xfId="0" applyFont="1" applyFill="1" applyBorder="1" applyAlignment="1" applyProtection="1">
      <alignment wrapText="1"/>
    </xf>
    <xf numFmtId="0" fontId="25" fillId="0" borderId="0" xfId="0" applyFont="1" applyFill="1" applyBorder="1" applyAlignment="1" applyProtection="1">
      <alignment wrapText="1"/>
    </xf>
    <xf numFmtId="0" fontId="70" fillId="5" borderId="0" xfId="0" applyFont="1" applyFill="1" applyBorder="1" applyAlignment="1" applyProtection="1">
      <alignment horizontal="left"/>
    </xf>
    <xf numFmtId="0" fontId="71" fillId="5" borderId="0" xfId="0" applyFont="1" applyFill="1" applyBorder="1" applyAlignment="1" applyProtection="1">
      <alignment horizontal="left"/>
    </xf>
    <xf numFmtId="0" fontId="11" fillId="2" borderId="9" xfId="0" applyFont="1" applyFill="1" applyBorder="1" applyAlignment="1" applyProtection="1">
      <alignment horizontal="left" vertical="center" wrapText="1"/>
    </xf>
    <xf numFmtId="0" fontId="11" fillId="2" borderId="7" xfId="0" applyFont="1" applyFill="1" applyBorder="1" applyAlignment="1" applyProtection="1">
      <alignment horizontal="left" vertical="center"/>
    </xf>
    <xf numFmtId="0" fontId="11" fillId="2" borderId="8" xfId="0" applyFont="1" applyFill="1" applyBorder="1" applyAlignment="1" applyProtection="1">
      <alignment horizontal="left" vertical="center"/>
    </xf>
    <xf numFmtId="0" fontId="7" fillId="2" borderId="6" xfId="0" applyFont="1" applyFill="1" applyBorder="1" applyAlignment="1" applyProtection="1">
      <alignment horizontal="center"/>
    </xf>
    <xf numFmtId="0" fontId="7" fillId="4" borderId="10" xfId="0" applyFont="1" applyFill="1" applyBorder="1" applyAlignment="1" applyProtection="1">
      <alignment horizontal="center"/>
    </xf>
    <xf numFmtId="0" fontId="1" fillId="7" borderId="5" xfId="0" applyFont="1" applyFill="1" applyBorder="1" applyAlignment="1" applyProtection="1">
      <alignment vertical="top" wrapText="1"/>
      <protection locked="0"/>
    </xf>
    <xf numFmtId="0" fontId="1" fillId="7" borderId="17" xfId="0" applyFont="1" applyFill="1" applyBorder="1" applyAlignment="1" applyProtection="1">
      <alignment vertical="top" wrapText="1"/>
      <protection locked="0"/>
    </xf>
    <xf numFmtId="0" fontId="1" fillId="7" borderId="13" xfId="0" applyFont="1" applyFill="1" applyBorder="1" applyAlignment="1" applyProtection="1">
      <alignment vertical="top" wrapText="1"/>
      <protection locked="0"/>
    </xf>
    <xf numFmtId="0" fontId="1" fillId="7" borderId="11" xfId="0" applyFont="1" applyFill="1" applyBorder="1" applyAlignment="1" applyProtection="1">
      <alignment vertical="top" wrapText="1"/>
      <protection locked="0"/>
    </xf>
    <xf numFmtId="0" fontId="1" fillId="7" borderId="0" xfId="0" applyFont="1" applyFill="1" applyAlignment="1" applyProtection="1">
      <alignment vertical="top" wrapText="1"/>
      <protection locked="0"/>
    </xf>
    <xf numFmtId="0" fontId="1" fillId="7" borderId="14" xfId="0" applyFont="1" applyFill="1" applyBorder="1" applyAlignment="1" applyProtection="1">
      <alignment vertical="top" wrapText="1"/>
      <protection locked="0"/>
    </xf>
    <xf numFmtId="0" fontId="1" fillId="7" borderId="6" xfId="0" applyFont="1" applyFill="1" applyBorder="1" applyAlignment="1" applyProtection="1">
      <alignment vertical="top" wrapText="1"/>
      <protection locked="0"/>
    </xf>
    <xf numFmtId="0" fontId="1" fillId="7" borderId="15" xfId="0" applyFont="1" applyFill="1" applyBorder="1" applyAlignment="1" applyProtection="1">
      <alignment vertical="top" wrapText="1"/>
      <protection locked="0"/>
    </xf>
    <xf numFmtId="0" fontId="1" fillId="7" borderId="10" xfId="0" applyFont="1" applyFill="1" applyBorder="1" applyAlignment="1" applyProtection="1">
      <alignment vertical="top" wrapText="1"/>
      <protection locked="0"/>
    </xf>
    <xf numFmtId="0" fontId="0" fillId="2" borderId="0" xfId="0" applyFill="1" applyBorder="1" applyAlignment="1" applyProtection="1">
      <alignment vertical="top" wrapText="1"/>
    </xf>
    <xf numFmtId="0" fontId="8" fillId="2" borderId="0" xfId="0" applyFont="1" applyFill="1" applyBorder="1" applyAlignment="1" applyProtection="1">
      <alignment vertical="top" wrapText="1"/>
    </xf>
    <xf numFmtId="0" fontId="1" fillId="0" borderId="15" xfId="0" applyFont="1" applyFill="1" applyBorder="1" applyAlignment="1" applyProtection="1">
      <alignment wrapText="1"/>
    </xf>
    <xf numFmtId="0" fontId="0" fillId="0" borderId="15" xfId="0" applyFill="1" applyBorder="1" applyAlignment="1" applyProtection="1">
      <alignment wrapText="1"/>
    </xf>
    <xf numFmtId="0" fontId="60" fillId="7" borderId="9" xfId="0" applyFont="1" applyFill="1" applyBorder="1" applyAlignment="1" applyProtection="1">
      <alignment horizontal="left" vertical="top" wrapText="1"/>
      <protection locked="0"/>
    </xf>
    <xf numFmtId="0" fontId="0" fillId="7" borderId="7" xfId="0" applyFill="1" applyBorder="1" applyAlignment="1" applyProtection="1">
      <alignment horizontal="left" vertical="top" wrapText="1"/>
      <protection locked="0"/>
    </xf>
    <xf numFmtId="0" fontId="0" fillId="7" borderId="8" xfId="0" applyFill="1" applyBorder="1" applyAlignment="1" applyProtection="1">
      <alignment horizontal="left" vertical="top" wrapText="1"/>
      <protection locked="0"/>
    </xf>
    <xf numFmtId="0" fontId="7" fillId="2" borderId="11" xfId="0" applyFont="1" applyFill="1" applyBorder="1" applyAlignment="1" applyProtection="1">
      <alignment horizontal="left" wrapText="1"/>
    </xf>
    <xf numFmtId="0" fontId="7" fillId="2" borderId="0" xfId="0" applyFont="1" applyFill="1" applyBorder="1" applyAlignment="1" applyProtection="1">
      <alignment horizontal="left" wrapText="1"/>
    </xf>
    <xf numFmtId="0" fontId="0" fillId="2" borderId="0" xfId="0" applyFill="1" applyAlignment="1" applyProtection="1">
      <alignment horizontal="left" vertical="top" wrapText="1"/>
    </xf>
    <xf numFmtId="0" fontId="7" fillId="2" borderId="1" xfId="0" applyFont="1" applyFill="1" applyBorder="1" applyAlignment="1" applyProtection="1">
      <alignment horizontal="center"/>
    </xf>
    <xf numFmtId="0" fontId="1" fillId="2" borderId="15" xfId="0" applyFont="1" applyFill="1" applyBorder="1" applyAlignment="1" applyProtection="1">
      <alignment horizontal="left" vertical="top" wrapText="1"/>
    </xf>
    <xf numFmtId="0" fontId="30" fillId="0" borderId="0" xfId="0" applyFont="1" applyAlignment="1">
      <alignment horizontal="left" vertical="top" wrapText="1"/>
    </xf>
    <xf numFmtId="0" fontId="81" fillId="7" borderId="5" xfId="0" applyFont="1" applyFill="1" applyBorder="1" applyAlignment="1" applyProtection="1">
      <alignment horizontal="left" vertical="top" wrapText="1"/>
      <protection locked="0"/>
    </xf>
    <xf numFmtId="0" fontId="0" fillId="7" borderId="17" xfId="0" applyFill="1" applyBorder="1" applyAlignment="1" applyProtection="1">
      <alignment horizontal="left" vertical="top"/>
      <protection locked="0"/>
    </xf>
    <xf numFmtId="0" fontId="0" fillId="7" borderId="13" xfId="0" applyFill="1" applyBorder="1" applyAlignment="1" applyProtection="1">
      <alignment horizontal="left" vertical="top"/>
      <protection locked="0"/>
    </xf>
    <xf numFmtId="0" fontId="0" fillId="7" borderId="11" xfId="0" applyFill="1" applyBorder="1" applyAlignment="1" applyProtection="1">
      <alignment horizontal="left" vertical="top"/>
      <protection locked="0"/>
    </xf>
    <xf numFmtId="0" fontId="0" fillId="7" borderId="0" xfId="0" applyFill="1" applyAlignment="1" applyProtection="1">
      <alignment horizontal="left" vertical="top"/>
      <protection locked="0"/>
    </xf>
    <xf numFmtId="0" fontId="0" fillId="7" borderId="14" xfId="0" applyFill="1" applyBorder="1" applyAlignment="1" applyProtection="1">
      <alignment horizontal="left" vertical="top"/>
      <protection locked="0"/>
    </xf>
    <xf numFmtId="0" fontId="0" fillId="7" borderId="6" xfId="0" applyFill="1" applyBorder="1" applyAlignment="1" applyProtection="1">
      <alignment horizontal="left" vertical="top"/>
      <protection locked="0"/>
    </xf>
    <xf numFmtId="0" fontId="0" fillId="7" borderId="15" xfId="0" applyFill="1" applyBorder="1" applyAlignment="1" applyProtection="1">
      <alignment horizontal="left" vertical="top"/>
      <protection locked="0"/>
    </xf>
    <xf numFmtId="0" fontId="0" fillId="7" borderId="10" xfId="0" applyFill="1" applyBorder="1" applyAlignment="1" applyProtection="1">
      <alignment horizontal="left" vertical="top"/>
      <protection locked="0"/>
    </xf>
    <xf numFmtId="0" fontId="66" fillId="0" borderId="6" xfId="0" applyFont="1" applyBorder="1" applyAlignment="1">
      <alignment horizontal="left" vertical="top"/>
    </xf>
    <xf numFmtId="0" fontId="66" fillId="0" borderId="10" xfId="0" applyFont="1" applyBorder="1" applyAlignment="1">
      <alignment horizontal="left" vertical="top"/>
    </xf>
    <xf numFmtId="0" fontId="7" fillId="0" borderId="5" xfId="0" applyFont="1" applyBorder="1" applyAlignment="1">
      <alignment horizontal="left" vertical="top"/>
    </xf>
    <xf numFmtId="0" fontId="7" fillId="0" borderId="13" xfId="0" applyFont="1" applyBorder="1" applyAlignment="1">
      <alignment horizontal="left" vertical="top"/>
    </xf>
    <xf numFmtId="0" fontId="7" fillId="2" borderId="5" xfId="0" applyFont="1" applyFill="1" applyBorder="1" applyAlignment="1" applyProtection="1">
      <alignment wrapText="1"/>
    </xf>
    <xf numFmtId="0" fontId="7" fillId="2" borderId="17" xfId="0" applyFont="1" applyFill="1" applyBorder="1" applyAlignment="1" applyProtection="1">
      <alignment wrapText="1"/>
    </xf>
    <xf numFmtId="0" fontId="7" fillId="2" borderId="13" xfId="0" applyFont="1" applyFill="1" applyBorder="1" applyAlignment="1" applyProtection="1">
      <alignment wrapText="1"/>
    </xf>
    <xf numFmtId="0" fontId="0" fillId="7" borderId="17" xfId="0" applyFill="1" applyBorder="1" applyAlignment="1" applyProtection="1">
      <alignment horizontal="left" vertical="top" wrapText="1"/>
      <protection locked="0"/>
    </xf>
    <xf numFmtId="0" fontId="0" fillId="7" borderId="13" xfId="0" applyFill="1" applyBorder="1" applyAlignment="1" applyProtection="1">
      <alignment horizontal="left" vertical="top" wrapText="1"/>
      <protection locked="0"/>
    </xf>
    <xf numFmtId="0" fontId="0" fillId="7" borderId="6" xfId="0" applyFill="1" applyBorder="1" applyAlignment="1" applyProtection="1">
      <alignment horizontal="left" vertical="top" wrapText="1"/>
      <protection locked="0"/>
    </xf>
    <xf numFmtId="0" fontId="0" fillId="7" borderId="15" xfId="0" applyFill="1" applyBorder="1" applyAlignment="1" applyProtection="1">
      <alignment horizontal="left" vertical="top" wrapText="1"/>
      <protection locked="0"/>
    </xf>
    <xf numFmtId="0" fontId="0" fillId="7" borderId="10" xfId="0" applyFill="1" applyBorder="1" applyAlignment="1" applyProtection="1">
      <alignment horizontal="left" vertical="top" wrapText="1"/>
      <protection locked="0"/>
    </xf>
    <xf numFmtId="0" fontId="7" fillId="2" borderId="4" xfId="0" applyFont="1" applyFill="1" applyBorder="1" applyAlignment="1" applyProtection="1">
      <alignment horizontal="center"/>
    </xf>
    <xf numFmtId="0" fontId="7" fillId="2" borderId="4" xfId="0" applyFont="1" applyFill="1" applyBorder="1" applyAlignment="1" applyProtection="1">
      <alignment horizontal="center" wrapText="1" shrinkToFit="1"/>
    </xf>
    <xf numFmtId="0" fontId="0" fillId="0" borderId="4" xfId="0" applyBorder="1" applyAlignment="1" applyProtection="1">
      <alignment wrapText="1"/>
    </xf>
    <xf numFmtId="0" fontId="0" fillId="0" borderId="4" xfId="0" applyBorder="1" applyAlignment="1" applyProtection="1"/>
    <xf numFmtId="0" fontId="11" fillId="2" borderId="0" xfId="0" applyFont="1" applyFill="1" applyBorder="1" applyAlignment="1" applyProtection="1">
      <alignment horizontal="left" vertical="center" wrapText="1"/>
    </xf>
    <xf numFmtId="0" fontId="7" fillId="2" borderId="9" xfId="0" applyFont="1" applyFill="1" applyBorder="1" applyAlignment="1" applyProtection="1">
      <alignment horizontal="left" wrapText="1"/>
    </xf>
    <xf numFmtId="0" fontId="7" fillId="2" borderId="7" xfId="0" applyFont="1" applyFill="1" applyBorder="1" applyAlignment="1" applyProtection="1">
      <alignment horizontal="left" wrapText="1"/>
    </xf>
    <xf numFmtId="0" fontId="7" fillId="2" borderId="8" xfId="0" applyFont="1" applyFill="1" applyBorder="1" applyAlignment="1" applyProtection="1">
      <alignment horizontal="left" wrapText="1"/>
    </xf>
    <xf numFmtId="0" fontId="2" fillId="7" borderId="5" xfId="0" applyFont="1" applyFill="1" applyBorder="1" applyAlignment="1" applyProtection="1">
      <alignment horizontal="left" vertical="top" wrapText="1"/>
      <protection locked="0"/>
    </xf>
    <xf numFmtId="0" fontId="2" fillId="7" borderId="17" xfId="0" applyFont="1" applyFill="1" applyBorder="1" applyAlignment="1" applyProtection="1">
      <alignment horizontal="left" vertical="top"/>
      <protection locked="0"/>
    </xf>
    <xf numFmtId="0" fontId="2" fillId="7" borderId="13" xfId="0" applyFont="1" applyFill="1" applyBorder="1" applyAlignment="1" applyProtection="1">
      <alignment horizontal="left" vertical="top"/>
      <protection locked="0"/>
    </xf>
    <xf numFmtId="0" fontId="2" fillId="7" borderId="6" xfId="0" applyFont="1" applyFill="1" applyBorder="1" applyAlignment="1" applyProtection="1">
      <alignment horizontal="left" vertical="top"/>
      <protection locked="0"/>
    </xf>
    <xf numFmtId="0" fontId="2" fillId="7" borderId="15" xfId="0" applyFont="1" applyFill="1" applyBorder="1" applyAlignment="1" applyProtection="1">
      <alignment horizontal="left" vertical="top"/>
      <protection locked="0"/>
    </xf>
    <xf numFmtId="0" fontId="2" fillId="7" borderId="10" xfId="0" applyFont="1" applyFill="1" applyBorder="1" applyAlignment="1" applyProtection="1">
      <alignment horizontal="left" vertical="top"/>
      <protection locked="0"/>
    </xf>
    <xf numFmtId="0" fontId="7" fillId="0" borderId="9" xfId="0" applyFont="1" applyFill="1" applyBorder="1" applyAlignment="1" applyProtection="1">
      <alignment horizontal="left" wrapText="1"/>
    </xf>
    <xf numFmtId="0" fontId="7" fillId="0" borderId="7" xfId="0" applyFont="1" applyFill="1" applyBorder="1" applyAlignment="1" applyProtection="1">
      <alignment horizontal="left" wrapText="1"/>
    </xf>
    <xf numFmtId="0" fontId="7" fillId="0" borderId="8" xfId="0" applyFont="1" applyFill="1" applyBorder="1" applyAlignment="1" applyProtection="1">
      <alignment horizontal="left" wrapText="1"/>
    </xf>
    <xf numFmtId="0" fontId="1" fillId="2" borderId="0" xfId="0" applyFont="1" applyFill="1" applyAlignment="1" applyProtection="1">
      <alignment horizontal="left" vertical="top" wrapText="1"/>
    </xf>
    <xf numFmtId="0" fontId="24" fillId="2" borderId="1" xfId="0" applyFont="1" applyFill="1" applyBorder="1" applyAlignment="1" applyProtection="1">
      <alignment horizontal="center" vertical="center" wrapText="1"/>
    </xf>
    <xf numFmtId="0" fontId="24" fillId="2" borderId="2" xfId="0" applyFont="1" applyFill="1" applyBorder="1" applyAlignment="1" applyProtection="1">
      <alignment horizontal="center" vertical="center" wrapText="1"/>
    </xf>
    <xf numFmtId="0" fontId="24" fillId="2" borderId="3" xfId="0" applyFont="1" applyFill="1" applyBorder="1" applyAlignment="1" applyProtection="1">
      <alignment horizontal="center" vertical="center" wrapText="1"/>
    </xf>
    <xf numFmtId="0" fontId="7" fillId="2" borderId="9" xfId="0" applyFont="1" applyFill="1" applyBorder="1" applyProtection="1"/>
    <xf numFmtId="0" fontId="7" fillId="2" borderId="7" xfId="0" applyFont="1" applyFill="1" applyBorder="1" applyProtection="1"/>
    <xf numFmtId="0" fontId="7" fillId="2" borderId="8" xfId="0" applyFont="1" applyFill="1" applyBorder="1" applyProtection="1"/>
    <xf numFmtId="0" fontId="81" fillId="7" borderId="9" xfId="0" applyFont="1" applyFill="1" applyBorder="1" applyAlignment="1" applyProtection="1">
      <alignment horizontal="left" vertical="top" wrapText="1"/>
      <protection locked="0"/>
    </xf>
    <xf numFmtId="0" fontId="0" fillId="7" borderId="7" xfId="0" applyFill="1" applyBorder="1" applyAlignment="1" applyProtection="1">
      <alignment horizontal="left" vertical="top"/>
      <protection locked="0"/>
    </xf>
    <xf numFmtId="0" fontId="0" fillId="7" borderId="8" xfId="0" applyFill="1" applyBorder="1" applyAlignment="1" applyProtection="1">
      <alignment horizontal="left" vertical="top"/>
      <protection locked="0"/>
    </xf>
    <xf numFmtId="0" fontId="7" fillId="2" borderId="1" xfId="0" applyFont="1" applyFill="1" applyBorder="1" applyAlignment="1" applyProtection="1">
      <alignment wrapText="1"/>
    </xf>
    <xf numFmtId="0" fontId="7" fillId="2" borderId="2" xfId="0" applyFont="1" applyFill="1" applyBorder="1" applyAlignment="1" applyProtection="1">
      <alignment wrapText="1"/>
    </xf>
    <xf numFmtId="0" fontId="7" fillId="2" borderId="3" xfId="0" applyFont="1" applyFill="1" applyBorder="1" applyAlignment="1" applyProtection="1">
      <alignment wrapText="1"/>
    </xf>
    <xf numFmtId="0" fontId="7" fillId="4" borderId="4" xfId="0" applyFont="1" applyFill="1" applyBorder="1" applyAlignment="1" applyProtection="1">
      <alignment horizontal="center"/>
    </xf>
    <xf numFmtId="0" fontId="26" fillId="0" borderId="4" xfId="0" applyFont="1" applyFill="1" applyBorder="1" applyAlignment="1" applyProtection="1">
      <alignment horizontal="left" vertical="top" wrapText="1"/>
    </xf>
    <xf numFmtId="0" fontId="0" fillId="7" borderId="9" xfId="0" applyFill="1" applyBorder="1" applyAlignment="1" applyProtection="1">
      <alignment horizontal="center"/>
      <protection locked="0"/>
    </xf>
    <xf numFmtId="0" fontId="0" fillId="7" borderId="8" xfId="0" applyFill="1" applyBorder="1" applyAlignment="1" applyProtection="1">
      <alignment horizontal="center"/>
      <protection locked="0"/>
    </xf>
    <xf numFmtId="0" fontId="1" fillId="0" borderId="9" xfId="0" applyFont="1" applyFill="1" applyBorder="1" applyAlignment="1" applyProtection="1">
      <alignment horizontal="left"/>
    </xf>
    <xf numFmtId="0" fontId="1" fillId="0" borderId="7" xfId="0" applyFont="1" applyFill="1" applyBorder="1" applyAlignment="1" applyProtection="1">
      <alignment horizontal="left"/>
    </xf>
    <xf numFmtId="0" fontId="1" fillId="0" borderId="8" xfId="0" applyFont="1" applyFill="1" applyBorder="1" applyAlignment="1" applyProtection="1">
      <alignment horizontal="left"/>
    </xf>
    <xf numFmtId="0" fontId="1" fillId="7" borderId="9" xfId="0" applyFont="1" applyFill="1" applyBorder="1" applyAlignment="1" applyProtection="1">
      <alignment horizontal="center"/>
      <protection locked="0"/>
    </xf>
    <xf numFmtId="0" fontId="1" fillId="7" borderId="7" xfId="0" applyFont="1" applyFill="1" applyBorder="1" applyAlignment="1" applyProtection="1">
      <alignment horizontal="center"/>
      <protection locked="0"/>
    </xf>
    <xf numFmtId="0" fontId="1" fillId="7" borderId="8" xfId="0" applyFont="1" applyFill="1" applyBorder="1" applyAlignment="1" applyProtection="1">
      <alignment horizontal="center"/>
      <protection locked="0"/>
    </xf>
    <xf numFmtId="0" fontId="7" fillId="2" borderId="9" xfId="0" applyFont="1" applyFill="1" applyBorder="1" applyAlignment="1" applyProtection="1">
      <alignment horizontal="center"/>
    </xf>
    <xf numFmtId="0" fontId="7" fillId="2" borderId="7" xfId="0" applyFont="1" applyFill="1" applyBorder="1" applyAlignment="1" applyProtection="1">
      <alignment horizontal="center"/>
    </xf>
    <xf numFmtId="0" fontId="7" fillId="2" borderId="8" xfId="0" applyFont="1" applyFill="1" applyBorder="1" applyAlignment="1" applyProtection="1">
      <alignment horizontal="center"/>
    </xf>
    <xf numFmtId="0" fontId="6" fillId="4" borderId="0" xfId="0" applyFont="1" applyFill="1" applyAlignment="1" applyProtection="1">
      <alignment horizontal="left" vertical="top" wrapText="1"/>
    </xf>
    <xf numFmtId="0" fontId="0" fillId="8" borderId="9" xfId="0" applyFill="1" applyBorder="1" applyAlignment="1" applyProtection="1">
      <alignment horizontal="center"/>
    </xf>
    <xf numFmtId="0" fontId="0" fillId="8" borderId="7" xfId="0" applyFill="1" applyBorder="1" applyAlignment="1" applyProtection="1">
      <alignment horizontal="center"/>
    </xf>
    <xf numFmtId="0" fontId="0" fillId="8" borderId="8" xfId="0" applyFill="1" applyBorder="1" applyAlignment="1" applyProtection="1">
      <alignment horizontal="center"/>
    </xf>
    <xf numFmtId="0" fontId="6" fillId="2" borderId="6" xfId="0" applyFont="1" applyFill="1" applyBorder="1" applyAlignment="1" applyProtection="1">
      <alignment horizontal="center" vertical="top" wrapText="1"/>
    </xf>
    <xf numFmtId="0" fontId="6" fillId="2" borderId="10" xfId="0" applyFont="1" applyFill="1" applyBorder="1" applyAlignment="1" applyProtection="1">
      <alignment horizontal="center" vertical="top" wrapText="1"/>
    </xf>
    <xf numFmtId="0" fontId="7" fillId="2" borderId="5" xfId="0" applyFont="1" applyFill="1" applyBorder="1" applyAlignment="1" applyProtection="1">
      <alignment horizontal="center" vertical="center" wrapText="1"/>
    </xf>
    <xf numFmtId="0" fontId="7" fillId="2" borderId="17" xfId="0" applyFont="1" applyFill="1" applyBorder="1" applyAlignment="1" applyProtection="1">
      <alignment horizontal="center" vertical="center" wrapText="1"/>
    </xf>
    <xf numFmtId="0" fontId="7" fillId="2" borderId="13"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6" fillId="2" borderId="4" xfId="0" applyFont="1" applyFill="1" applyBorder="1" applyAlignment="1" applyProtection="1">
      <alignment horizontal="center"/>
    </xf>
    <xf numFmtId="0" fontId="37" fillId="4" borderId="11" xfId="0" applyFont="1" applyFill="1" applyBorder="1" applyAlignment="1" applyProtection="1">
      <alignment horizontal="left" vertical="top" wrapText="1"/>
    </xf>
    <xf numFmtId="0" fontId="37" fillId="4" borderId="0" xfId="0" applyFont="1" applyFill="1" applyBorder="1" applyAlignment="1" applyProtection="1">
      <alignment horizontal="left" vertical="top" wrapText="1"/>
    </xf>
    <xf numFmtId="0" fontId="6" fillId="2" borderId="9" xfId="0" applyFont="1" applyFill="1" applyBorder="1" applyAlignment="1" applyProtection="1">
      <alignment horizontal="center" vertical="center" wrapText="1"/>
    </xf>
    <xf numFmtId="0" fontId="6" fillId="2" borderId="8" xfId="0" applyFont="1" applyFill="1" applyBorder="1" applyAlignment="1" applyProtection="1">
      <alignment horizontal="center" vertical="center" wrapText="1"/>
    </xf>
    <xf numFmtId="0" fontId="7" fillId="2" borderId="5" xfId="0" applyFont="1" applyFill="1" applyBorder="1" applyAlignment="1" applyProtection="1">
      <alignment horizontal="center" vertical="top" wrapText="1"/>
    </xf>
    <xf numFmtId="0" fontId="7" fillId="2" borderId="13" xfId="0" applyFont="1" applyFill="1" applyBorder="1" applyAlignment="1" applyProtection="1">
      <alignment horizontal="center" vertical="top" wrapText="1"/>
    </xf>
    <xf numFmtId="0" fontId="2" fillId="4" borderId="1" xfId="0" applyFont="1" applyFill="1" applyBorder="1" applyAlignment="1" applyProtection="1">
      <alignment horizontal="center" vertical="center" wrapText="1"/>
    </xf>
    <xf numFmtId="0" fontId="2" fillId="4" borderId="2"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81" fillId="7" borderId="9" xfId="0" applyFont="1" applyFill="1" applyBorder="1" applyAlignment="1" applyProtection="1">
      <alignment horizontal="center"/>
      <protection locked="0"/>
    </xf>
    <xf numFmtId="0" fontId="11" fillId="2" borderId="5" xfId="0" applyFont="1" applyFill="1" applyBorder="1" applyAlignment="1" applyProtection="1">
      <alignment horizontal="center" vertical="center"/>
    </xf>
    <xf numFmtId="0" fontId="11" fillId="2" borderId="13" xfId="0" applyFont="1" applyFill="1" applyBorder="1" applyAlignment="1" applyProtection="1">
      <alignment horizontal="center" vertical="center"/>
    </xf>
    <xf numFmtId="0" fontId="72" fillId="0" borderId="4" xfId="0" applyFont="1" applyFill="1" applyBorder="1" applyAlignment="1" applyProtection="1">
      <alignment horizontal="center" vertical="center" wrapText="1"/>
    </xf>
    <xf numFmtId="0" fontId="65" fillId="0" borderId="4" xfId="0" applyFont="1" applyFill="1" applyBorder="1" applyAlignment="1" applyProtection="1">
      <alignment horizontal="center" vertical="center" wrapText="1"/>
    </xf>
    <xf numFmtId="0" fontId="40" fillId="7" borderId="9" xfId="0" applyFont="1" applyFill="1" applyBorder="1" applyAlignment="1" applyProtection="1">
      <alignment horizontal="left" vertical="center"/>
      <protection locked="0"/>
    </xf>
    <xf numFmtId="0" fontId="40" fillId="7" borderId="7" xfId="0" applyFont="1" applyFill="1" applyBorder="1" applyAlignment="1" applyProtection="1">
      <alignment horizontal="left" vertical="center"/>
      <protection locked="0"/>
    </xf>
    <xf numFmtId="0" fontId="40" fillId="7" borderId="8" xfId="0" applyFont="1" applyFill="1" applyBorder="1" applyAlignment="1" applyProtection="1">
      <alignment horizontal="left" vertical="center"/>
      <protection locked="0"/>
    </xf>
    <xf numFmtId="0" fontId="11" fillId="2" borderId="9"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37" fillId="4" borderId="18" xfId="0" applyFont="1" applyFill="1" applyBorder="1" applyAlignment="1" applyProtection="1">
      <alignment horizontal="left" vertical="top" wrapText="1"/>
    </xf>
    <xf numFmtId="0" fontId="37" fillId="4" borderId="18" xfId="0" applyFont="1" applyFill="1" applyBorder="1" applyAlignment="1" applyProtection="1">
      <alignment vertical="top" wrapText="1"/>
    </xf>
    <xf numFmtId="0" fontId="37" fillId="4" borderId="0" xfId="0" applyFont="1" applyFill="1" applyBorder="1" applyAlignment="1" applyProtection="1">
      <alignment vertical="top" wrapText="1"/>
    </xf>
    <xf numFmtId="0" fontId="0" fillId="0" borderId="7" xfId="0" applyBorder="1" applyAlignment="1" applyProtection="1">
      <alignment horizontal="center" vertical="center"/>
    </xf>
    <xf numFmtId="0" fontId="1" fillId="12" borderId="9" xfId="0" applyFont="1" applyFill="1" applyBorder="1" applyAlignment="1" applyProtection="1">
      <alignment horizontal="center"/>
    </xf>
    <xf numFmtId="0" fontId="1" fillId="12" borderId="7" xfId="0" applyFont="1" applyFill="1" applyBorder="1" applyAlignment="1" applyProtection="1">
      <alignment horizontal="center"/>
    </xf>
    <xf numFmtId="0" fontId="1" fillId="12" borderId="8" xfId="0" applyFont="1" applyFill="1" applyBorder="1" applyAlignment="1" applyProtection="1">
      <alignment horizontal="center"/>
    </xf>
    <xf numFmtId="0" fontId="0" fillId="7" borderId="9" xfId="0" applyFill="1" applyBorder="1" applyAlignment="1" applyProtection="1">
      <alignment horizontal="center" vertical="center"/>
      <protection locked="0"/>
    </xf>
    <xf numFmtId="0" fontId="0" fillId="7" borderId="8" xfId="0" applyFill="1" applyBorder="1" applyAlignment="1" applyProtection="1">
      <alignment horizontal="center" vertical="center"/>
      <protection locked="0"/>
    </xf>
    <xf numFmtId="0" fontId="2" fillId="4" borderId="1" xfId="0" applyFont="1" applyFill="1" applyBorder="1" applyAlignment="1" applyProtection="1">
      <alignment horizontal="left" vertical="center" wrapText="1"/>
    </xf>
    <xf numFmtId="0" fontId="2" fillId="4" borderId="3" xfId="0" applyFont="1" applyFill="1" applyBorder="1" applyAlignment="1" applyProtection="1">
      <alignment horizontal="left" vertical="center" wrapText="1"/>
    </xf>
    <xf numFmtId="0" fontId="2" fillId="4" borderId="1" xfId="0" applyFont="1" applyFill="1" applyBorder="1" applyAlignment="1" applyProtection="1">
      <alignment horizontal="center" vertical="center"/>
    </xf>
    <xf numFmtId="0" fontId="2" fillId="4" borderId="3" xfId="0" applyFont="1" applyFill="1" applyBorder="1" applyAlignment="1" applyProtection="1">
      <alignment horizontal="center" vertical="center"/>
    </xf>
    <xf numFmtId="10" fontId="1" fillId="7" borderId="9" xfId="0" applyNumberFormat="1" applyFont="1" applyFill="1" applyBorder="1" applyAlignment="1" applyProtection="1">
      <alignment horizontal="center" vertical="center"/>
      <protection locked="0"/>
    </xf>
    <xf numFmtId="10" fontId="1" fillId="7" borderId="7" xfId="0" applyNumberFormat="1" applyFont="1" applyFill="1" applyBorder="1" applyAlignment="1" applyProtection="1">
      <alignment horizontal="center" vertical="center"/>
      <protection locked="0"/>
    </xf>
    <xf numFmtId="10" fontId="1" fillId="7" borderId="8" xfId="0" applyNumberFormat="1" applyFont="1" applyFill="1" applyBorder="1" applyAlignment="1" applyProtection="1">
      <alignment horizontal="center" vertical="center"/>
      <protection locked="0"/>
    </xf>
    <xf numFmtId="0" fontId="7" fillId="2" borderId="15" xfId="0" applyFont="1" applyFill="1" applyBorder="1" applyAlignment="1" applyProtection="1">
      <alignment horizontal="center"/>
    </xf>
    <xf numFmtId="0" fontId="37" fillId="4" borderId="11" xfId="0" applyFont="1" applyFill="1" applyBorder="1" applyAlignment="1" applyProtection="1">
      <alignment horizontal="left" vertical="center" wrapText="1" indent="2"/>
    </xf>
    <xf numFmtId="0" fontId="37" fillId="4" borderId="0" xfId="0" applyFont="1" applyFill="1" applyBorder="1" applyAlignment="1" applyProtection="1">
      <alignment horizontal="left" vertical="center" wrapText="1" indent="2"/>
    </xf>
    <xf numFmtId="0" fontId="0" fillId="0" borderId="8" xfId="0" applyBorder="1" applyAlignment="1" applyProtection="1">
      <alignment horizontal="center" vertical="center"/>
    </xf>
    <xf numFmtId="0" fontId="40" fillId="7" borderId="9" xfId="0" applyFont="1" applyFill="1" applyBorder="1" applyAlignment="1" applyProtection="1">
      <alignment horizontal="left" vertical="center" wrapText="1"/>
      <protection locked="0"/>
    </xf>
    <xf numFmtId="0" fontId="40" fillId="7" borderId="7" xfId="0" applyFont="1" applyFill="1" applyBorder="1" applyAlignment="1" applyProtection="1">
      <alignment horizontal="left" vertical="center" wrapText="1"/>
      <protection locked="0"/>
    </xf>
    <xf numFmtId="0" fontId="40" fillId="7" borderId="8" xfId="0" applyFont="1" applyFill="1" applyBorder="1" applyAlignment="1" applyProtection="1">
      <alignment horizontal="left" vertical="center" wrapText="1"/>
      <protection locked="0"/>
    </xf>
    <xf numFmtId="0" fontId="11" fillId="2" borderId="7"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0" fillId="0" borderId="6" xfId="0" applyBorder="1" applyAlignment="1" applyProtection="1">
      <alignment horizontal="center" vertical="center"/>
    </xf>
    <xf numFmtId="0" fontId="0" fillId="0" borderId="10" xfId="0" applyBorder="1" applyAlignment="1" applyProtection="1">
      <alignment horizontal="center" vertical="center"/>
    </xf>
    <xf numFmtId="0" fontId="6" fillId="2" borderId="5"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xf>
    <xf numFmtId="0" fontId="7" fillId="2" borderId="9" xfId="0" applyFont="1" applyFill="1" applyBorder="1" applyAlignment="1" applyProtection="1">
      <alignment horizontal="center" vertical="center"/>
    </xf>
    <xf numFmtId="0" fontId="7" fillId="2" borderId="7" xfId="0" applyFont="1" applyFill="1" applyBorder="1" applyAlignment="1" applyProtection="1">
      <alignment horizontal="center" vertical="center"/>
    </xf>
    <xf numFmtId="0" fontId="7" fillId="2" borderId="8" xfId="0" applyFont="1" applyFill="1" applyBorder="1" applyAlignment="1" applyProtection="1">
      <alignment horizontal="center" vertical="center"/>
    </xf>
    <xf numFmtId="0" fontId="1" fillId="7" borderId="9" xfId="0" applyFont="1" applyFill="1" applyBorder="1" applyAlignment="1" applyProtection="1">
      <alignment horizontal="center" vertical="center"/>
      <protection locked="0"/>
    </xf>
    <xf numFmtId="0" fontId="1" fillId="7" borderId="7" xfId="0" applyFont="1" applyFill="1" applyBorder="1" applyAlignment="1" applyProtection="1">
      <alignment horizontal="center" vertical="center"/>
      <protection locked="0"/>
    </xf>
    <xf numFmtId="0" fontId="1" fillId="7" borderId="8" xfId="0" applyFont="1" applyFill="1" applyBorder="1" applyAlignment="1" applyProtection="1">
      <alignment horizontal="center" vertical="center"/>
      <protection locked="0"/>
    </xf>
    <xf numFmtId="0" fontId="2" fillId="2" borderId="0" xfId="0" applyFont="1" applyFill="1" applyAlignment="1" applyProtection="1">
      <alignment horizontal="left" vertical="top" wrapText="1"/>
    </xf>
    <xf numFmtId="0" fontId="2" fillId="2" borderId="0" xfId="0" applyFont="1" applyFill="1" applyAlignment="1" applyProtection="1">
      <alignment horizontal="left" vertical="top"/>
    </xf>
    <xf numFmtId="0" fontId="2" fillId="2" borderId="15" xfId="0" applyFont="1" applyFill="1" applyBorder="1" applyAlignment="1" applyProtection="1">
      <alignment horizontal="left" vertical="top"/>
    </xf>
    <xf numFmtId="0" fontId="1" fillId="0" borderId="9" xfId="0" applyFont="1" applyFill="1" applyBorder="1" applyAlignment="1" applyProtection="1">
      <alignment horizontal="left" vertical="center"/>
    </xf>
    <xf numFmtId="0" fontId="1" fillId="0" borderId="7" xfId="0" applyFont="1" applyFill="1" applyBorder="1" applyAlignment="1" applyProtection="1">
      <alignment horizontal="left" vertical="center"/>
    </xf>
    <xf numFmtId="0" fontId="1" fillId="0" borderId="8" xfId="0" applyFont="1" applyFill="1" applyBorder="1" applyAlignment="1" applyProtection="1">
      <alignment horizontal="left" vertical="center"/>
    </xf>
    <xf numFmtId="0" fontId="6" fillId="2" borderId="9" xfId="0" applyFont="1" applyFill="1" applyBorder="1" applyAlignment="1" applyProtection="1">
      <alignment horizontal="center" wrapText="1"/>
    </xf>
    <xf numFmtId="0" fontId="6" fillId="2" borderId="8" xfId="0" applyFont="1" applyFill="1" applyBorder="1" applyAlignment="1" applyProtection="1">
      <alignment horizontal="center" wrapText="1"/>
    </xf>
    <xf numFmtId="0" fontId="1" fillId="8" borderId="9" xfId="0" applyFont="1" applyFill="1" applyBorder="1" applyAlignment="1" applyProtection="1">
      <alignment horizontal="center" vertical="center"/>
    </xf>
    <xf numFmtId="0" fontId="1" fillId="8" borderId="7" xfId="0" applyFont="1" applyFill="1" applyBorder="1" applyAlignment="1" applyProtection="1">
      <alignment horizontal="center" vertical="center"/>
    </xf>
    <xf numFmtId="0" fontId="1" fillId="8" borderId="8" xfId="0" applyFont="1" applyFill="1" applyBorder="1" applyAlignment="1" applyProtection="1">
      <alignment horizontal="center" vertical="center"/>
    </xf>
    <xf numFmtId="10" fontId="1" fillId="8" borderId="9" xfId="0" applyNumberFormat="1" applyFont="1" applyFill="1" applyBorder="1" applyAlignment="1" applyProtection="1">
      <alignment horizontal="center" vertical="center"/>
    </xf>
    <xf numFmtId="49" fontId="1" fillId="8" borderId="9" xfId="0" applyNumberFormat="1" applyFont="1" applyFill="1" applyBorder="1" applyAlignment="1" applyProtection="1">
      <alignment horizontal="center" vertical="center"/>
    </xf>
    <xf numFmtId="49" fontId="1" fillId="8" borderId="7" xfId="0" applyNumberFormat="1" applyFont="1" applyFill="1" applyBorder="1" applyAlignment="1" applyProtection="1">
      <alignment horizontal="center" vertical="center"/>
    </xf>
    <xf numFmtId="49" fontId="1" fillId="8" borderId="8" xfId="0" applyNumberFormat="1" applyFont="1" applyFill="1" applyBorder="1" applyAlignment="1" applyProtection="1">
      <alignment horizontal="center" vertical="center"/>
    </xf>
  </cellXfs>
  <cellStyles count="11">
    <cellStyle name="Čiarka" xfId="9" builtinId="3"/>
    <cellStyle name="Hypertextové prepojenie" xfId="8" builtinId="8"/>
    <cellStyle name="Normal 2" xfId="1"/>
    <cellStyle name="Normal 2 2" xfId="7"/>
    <cellStyle name="Normal 3" xfId="2"/>
    <cellStyle name="Normal 4" xfId="6"/>
    <cellStyle name="Normal_Con-Samp-Ana" xfId="3"/>
    <cellStyle name="Normal_reference" xfId="4"/>
    <cellStyle name="Normal_sales_raw" xfId="5"/>
    <cellStyle name="Normálna" xfId="0" builtinId="0"/>
    <cellStyle name="Percentá" xfId="10"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ustomXml" Target="../customXml/item1.xml"/><Relationship Id="rId8" Type="http://schemas.openxmlformats.org/officeDocument/2006/relationships/worksheet" Target="worksheets/sheet8.xml"/><Relationship Id="rId51" Type="http://schemas.microsoft.com/office/2006/relationships/vbaProject" Target="vbaProject.bin"/></Relationships>
</file>

<file path=xl/drawings/drawing1.xml><?xml version="1.0" encoding="utf-8"?>
<xdr:wsDr xmlns:xdr="http://schemas.openxmlformats.org/drawingml/2006/spreadsheetDrawing" xmlns:a="http://schemas.openxmlformats.org/drawingml/2006/main">
  <xdr:twoCellAnchor>
    <xdr:from>
      <xdr:col>2</xdr:col>
      <xdr:colOff>885265</xdr:colOff>
      <xdr:row>27</xdr:row>
      <xdr:rowOff>100852</xdr:rowOff>
    </xdr:from>
    <xdr:to>
      <xdr:col>4</xdr:col>
      <xdr:colOff>1546412</xdr:colOff>
      <xdr:row>33</xdr:row>
      <xdr:rowOff>11206</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826559" y="4336676"/>
          <a:ext cx="2924735" cy="851648"/>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2000" b="1">
              <a:solidFill>
                <a:schemeClr val="bg1"/>
              </a:solidFill>
            </a:rPr>
            <a:t>Please do not modify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28"/>
  <sheetViews>
    <sheetView workbookViewId="0">
      <selection activeCell="A2" sqref="A2"/>
    </sheetView>
  </sheetViews>
  <sheetFormatPr defaultColWidth="9.140625" defaultRowHeight="12.75" x14ac:dyDescent="0.2"/>
  <cols>
    <col min="1" max="1" width="14.7109375" style="218" bestFit="1" customWidth="1"/>
    <col min="2" max="2" width="9.140625" style="218"/>
    <col min="3" max="3" width="6.140625" style="218" bestFit="1" customWidth="1"/>
    <col min="4" max="4" width="14.140625" style="218" bestFit="1" customWidth="1"/>
    <col min="5" max="5" width="12.7109375" style="218" bestFit="1" customWidth="1"/>
    <col min="6" max="6" width="24" style="218" bestFit="1" customWidth="1"/>
    <col min="7" max="7" width="13.5703125" style="218" bestFit="1" customWidth="1"/>
    <col min="8" max="8" width="9.140625" style="218"/>
    <col min="9" max="9" width="8.28515625" style="218" bestFit="1" customWidth="1"/>
    <col min="10" max="10" width="7.28515625" style="218" bestFit="1" customWidth="1"/>
    <col min="11" max="11" width="4.85546875" style="218" bestFit="1" customWidth="1"/>
    <col min="12" max="12" width="9" style="218" bestFit="1" customWidth="1"/>
    <col min="13" max="16384" width="9.140625" style="218"/>
  </cols>
  <sheetData>
    <row r="1" spans="1:12" ht="15.75" x14ac:dyDescent="0.2">
      <c r="A1" s="229" t="s">
        <v>19</v>
      </c>
      <c r="B1" s="228"/>
      <c r="C1" s="229" t="s">
        <v>345</v>
      </c>
      <c r="D1" s="229" t="s">
        <v>344</v>
      </c>
      <c r="E1" s="229" t="s">
        <v>343</v>
      </c>
      <c r="F1" s="229" t="s">
        <v>342</v>
      </c>
      <c r="G1" s="229" t="s">
        <v>341</v>
      </c>
      <c r="H1" s="228"/>
      <c r="I1" s="227" t="s">
        <v>340</v>
      </c>
      <c r="J1" s="227" t="s">
        <v>339</v>
      </c>
      <c r="K1" s="227" t="s">
        <v>338</v>
      </c>
      <c r="L1" s="227" t="s">
        <v>337</v>
      </c>
    </row>
    <row r="2" spans="1:12" x14ac:dyDescent="0.2">
      <c r="A2" s="221">
        <v>2013</v>
      </c>
      <c r="B2" s="219"/>
      <c r="C2" s="221">
        <v>1</v>
      </c>
      <c r="D2" s="225" t="s">
        <v>336</v>
      </c>
      <c r="E2" s="225" t="s">
        <v>295</v>
      </c>
      <c r="F2" s="225" t="s">
        <v>280</v>
      </c>
      <c r="G2" s="225" t="s">
        <v>279</v>
      </c>
      <c r="H2" s="219"/>
      <c r="I2" s="221" t="str">
        <f t="shared" ref="I2:I9" si="0">J2&amp;"_"&amp;K2</f>
        <v>N_S</v>
      </c>
      <c r="J2" s="221" t="s">
        <v>279</v>
      </c>
      <c r="K2" s="221" t="s">
        <v>308</v>
      </c>
      <c r="L2" s="226" t="s">
        <v>334</v>
      </c>
    </row>
    <row r="3" spans="1:12" ht="15" x14ac:dyDescent="0.2">
      <c r="A3" s="219"/>
      <c r="B3" s="219"/>
      <c r="C3" s="221">
        <f t="shared" ref="C3:C28" si="1">C2+1</f>
        <v>2</v>
      </c>
      <c r="D3" s="225" t="s">
        <v>335</v>
      </c>
      <c r="E3" s="225" t="s">
        <v>320</v>
      </c>
      <c r="F3" s="225" t="s">
        <v>280</v>
      </c>
      <c r="G3" s="225" t="s">
        <v>279</v>
      </c>
      <c r="H3" s="224"/>
      <c r="I3" s="221" t="str">
        <f t="shared" si="0"/>
        <v>N_L</v>
      </c>
      <c r="J3" s="221" t="s">
        <v>279</v>
      </c>
      <c r="K3" s="221" t="s">
        <v>316</v>
      </c>
      <c r="L3" s="226" t="s">
        <v>334</v>
      </c>
    </row>
    <row r="4" spans="1:12" ht="15" x14ac:dyDescent="0.2">
      <c r="A4" s="219"/>
      <c r="B4" s="219"/>
      <c r="C4" s="221">
        <f t="shared" si="1"/>
        <v>3</v>
      </c>
      <c r="D4" s="225" t="s">
        <v>333</v>
      </c>
      <c r="E4" s="225" t="s">
        <v>332</v>
      </c>
      <c r="F4" s="225" t="s">
        <v>296</v>
      </c>
      <c r="G4" s="225" t="s">
        <v>295</v>
      </c>
      <c r="H4" s="223"/>
      <c r="I4" s="221" t="str">
        <f t="shared" si="0"/>
        <v>C_S</v>
      </c>
      <c r="J4" s="221" t="s">
        <v>329</v>
      </c>
      <c r="K4" s="221" t="s">
        <v>308</v>
      </c>
      <c r="L4" s="226">
        <v>50</v>
      </c>
    </row>
    <row r="5" spans="1:12" ht="15" x14ac:dyDescent="0.2">
      <c r="A5" s="219"/>
      <c r="B5" s="219"/>
      <c r="C5" s="221">
        <f t="shared" si="1"/>
        <v>4</v>
      </c>
      <c r="D5" s="225" t="s">
        <v>331</v>
      </c>
      <c r="E5" s="225" t="s">
        <v>330</v>
      </c>
      <c r="F5" s="225" t="s">
        <v>296</v>
      </c>
      <c r="G5" s="225" t="s">
        <v>295</v>
      </c>
      <c r="H5" s="223"/>
      <c r="I5" s="221" t="str">
        <f t="shared" si="0"/>
        <v>C_L</v>
      </c>
      <c r="J5" s="221" t="s">
        <v>329</v>
      </c>
      <c r="K5" s="221" t="s">
        <v>316</v>
      </c>
      <c r="L5" s="226">
        <v>50</v>
      </c>
    </row>
    <row r="6" spans="1:12" ht="15" x14ac:dyDescent="0.2">
      <c r="A6" s="219"/>
      <c r="B6" s="219"/>
      <c r="C6" s="221">
        <f t="shared" si="1"/>
        <v>5</v>
      </c>
      <c r="D6" s="225" t="s">
        <v>328</v>
      </c>
      <c r="E6" s="225" t="s">
        <v>327</v>
      </c>
      <c r="F6" s="225" t="s">
        <v>280</v>
      </c>
      <c r="G6" s="225" t="s">
        <v>279</v>
      </c>
      <c r="H6" s="223"/>
      <c r="I6" s="221" t="str">
        <f t="shared" si="0"/>
        <v>A_S</v>
      </c>
      <c r="J6" s="221" t="s">
        <v>295</v>
      </c>
      <c r="K6" s="221" t="s">
        <v>308</v>
      </c>
      <c r="L6" s="226">
        <v>50</v>
      </c>
    </row>
    <row r="7" spans="1:12" ht="15" x14ac:dyDescent="0.2">
      <c r="A7" s="219"/>
      <c r="B7" s="219"/>
      <c r="C7" s="221">
        <f t="shared" si="1"/>
        <v>6</v>
      </c>
      <c r="D7" s="225" t="s">
        <v>326</v>
      </c>
      <c r="E7" s="225" t="s">
        <v>325</v>
      </c>
      <c r="F7" s="225" t="s">
        <v>280</v>
      </c>
      <c r="G7" s="225" t="s">
        <v>279</v>
      </c>
      <c r="H7" s="223"/>
      <c r="I7" s="221" t="str">
        <f t="shared" si="0"/>
        <v>A_L</v>
      </c>
      <c r="J7" s="221" t="s">
        <v>295</v>
      </c>
      <c r="K7" s="221" t="s">
        <v>316</v>
      </c>
      <c r="L7" s="226">
        <v>100</v>
      </c>
    </row>
    <row r="8" spans="1:12" ht="15" x14ac:dyDescent="0.2">
      <c r="A8" s="219"/>
      <c r="B8" s="219"/>
      <c r="C8" s="221">
        <f t="shared" si="1"/>
        <v>7</v>
      </c>
      <c r="D8" s="225" t="s">
        <v>324</v>
      </c>
      <c r="E8" s="225" t="s">
        <v>323</v>
      </c>
      <c r="F8" s="225" t="s">
        <v>280</v>
      </c>
      <c r="G8" s="225" t="s">
        <v>279</v>
      </c>
      <c r="H8" s="223"/>
      <c r="I8" s="221" t="str">
        <f t="shared" si="0"/>
        <v>B_S</v>
      </c>
      <c r="J8" s="221" t="s">
        <v>320</v>
      </c>
      <c r="K8" s="221" t="s">
        <v>308</v>
      </c>
      <c r="L8" s="226">
        <v>100</v>
      </c>
    </row>
    <row r="9" spans="1:12" ht="15" x14ac:dyDescent="0.2">
      <c r="A9" s="219"/>
      <c r="B9" s="219"/>
      <c r="C9" s="221">
        <f t="shared" si="1"/>
        <v>8</v>
      </c>
      <c r="D9" s="225" t="s">
        <v>322</v>
      </c>
      <c r="E9" s="225" t="s">
        <v>321</v>
      </c>
      <c r="F9" s="225" t="s">
        <v>296</v>
      </c>
      <c r="G9" s="225" t="s">
        <v>295</v>
      </c>
      <c r="H9" s="223"/>
      <c r="I9" s="221" t="str">
        <f t="shared" si="0"/>
        <v>B_L</v>
      </c>
      <c r="J9" s="221" t="s">
        <v>320</v>
      </c>
      <c r="K9" s="221" t="s">
        <v>316</v>
      </c>
      <c r="L9" s="226">
        <v>200</v>
      </c>
    </row>
    <row r="10" spans="1:12" ht="15" x14ac:dyDescent="0.2">
      <c r="A10" s="219"/>
      <c r="B10" s="219"/>
      <c r="C10" s="221">
        <f t="shared" si="1"/>
        <v>9</v>
      </c>
      <c r="D10" s="225" t="s">
        <v>319</v>
      </c>
      <c r="E10" s="225" t="s">
        <v>318</v>
      </c>
      <c r="F10" s="225" t="s">
        <v>280</v>
      </c>
      <c r="G10" s="225" t="s">
        <v>279</v>
      </c>
      <c r="H10" s="223"/>
      <c r="I10" s="223"/>
      <c r="J10" s="224"/>
      <c r="K10" s="224"/>
      <c r="L10" s="224"/>
    </row>
    <row r="11" spans="1:12" ht="15" x14ac:dyDescent="0.2">
      <c r="A11" s="219"/>
      <c r="B11" s="219"/>
      <c r="C11" s="221">
        <f t="shared" si="1"/>
        <v>10</v>
      </c>
      <c r="D11" s="225" t="s">
        <v>317</v>
      </c>
      <c r="E11" s="225" t="s">
        <v>316</v>
      </c>
      <c r="F11" s="225" t="s">
        <v>280</v>
      </c>
      <c r="G11" s="225" t="s">
        <v>279</v>
      </c>
      <c r="H11" s="223"/>
      <c r="I11" s="223"/>
      <c r="J11" s="224"/>
      <c r="K11" s="224"/>
      <c r="L11" s="224"/>
    </row>
    <row r="12" spans="1:12" ht="15" x14ac:dyDescent="0.2">
      <c r="A12" s="219"/>
      <c r="B12" s="219"/>
      <c r="C12" s="221">
        <f t="shared" si="1"/>
        <v>11</v>
      </c>
      <c r="D12" s="225" t="s">
        <v>315</v>
      </c>
      <c r="E12" s="225" t="s">
        <v>314</v>
      </c>
      <c r="F12" s="225" t="s">
        <v>280</v>
      </c>
      <c r="G12" s="225" t="s">
        <v>279</v>
      </c>
      <c r="H12" s="223"/>
      <c r="I12" s="223"/>
      <c r="J12" s="224"/>
      <c r="K12" s="224"/>
      <c r="L12" s="224"/>
    </row>
    <row r="13" spans="1:12" ht="15" x14ac:dyDescent="0.2">
      <c r="A13" s="219"/>
      <c r="B13" s="219"/>
      <c r="C13" s="221">
        <f t="shared" si="1"/>
        <v>12</v>
      </c>
      <c r="D13" s="225" t="s">
        <v>313</v>
      </c>
      <c r="E13" s="225" t="s">
        <v>312</v>
      </c>
      <c r="F13" s="225" t="s">
        <v>280</v>
      </c>
      <c r="G13" s="225" t="s">
        <v>279</v>
      </c>
      <c r="H13" s="223"/>
      <c r="I13" s="223"/>
      <c r="J13" s="224"/>
      <c r="K13" s="219"/>
      <c r="L13" s="224"/>
    </row>
    <row r="14" spans="1:12" ht="15" x14ac:dyDescent="0.2">
      <c r="A14" s="219"/>
      <c r="B14" s="219"/>
      <c r="C14" s="221">
        <f t="shared" si="1"/>
        <v>13</v>
      </c>
      <c r="D14" s="225" t="s">
        <v>311</v>
      </c>
      <c r="E14" s="225" t="s">
        <v>310</v>
      </c>
      <c r="F14" s="225" t="s">
        <v>280</v>
      </c>
      <c r="G14" s="225" t="s">
        <v>279</v>
      </c>
      <c r="H14" s="223"/>
      <c r="I14" s="223"/>
      <c r="J14" s="224"/>
      <c r="K14" s="219"/>
      <c r="L14" s="219"/>
    </row>
    <row r="15" spans="1:12" ht="15" x14ac:dyDescent="0.2">
      <c r="A15" s="219"/>
      <c r="B15" s="219"/>
      <c r="C15" s="221">
        <f t="shared" si="1"/>
        <v>14</v>
      </c>
      <c r="D15" s="225" t="s">
        <v>309</v>
      </c>
      <c r="E15" s="225" t="s">
        <v>308</v>
      </c>
      <c r="F15" s="225" t="s">
        <v>296</v>
      </c>
      <c r="G15" s="225" t="s">
        <v>295</v>
      </c>
      <c r="H15" s="223"/>
      <c r="I15" s="223"/>
      <c r="J15" s="224"/>
      <c r="K15" s="219"/>
      <c r="L15" s="219"/>
    </row>
    <row r="16" spans="1:12" ht="15" x14ac:dyDescent="0.2">
      <c r="A16" s="219"/>
      <c r="B16" s="219"/>
      <c r="C16" s="221">
        <f t="shared" si="1"/>
        <v>15</v>
      </c>
      <c r="D16" s="225" t="s">
        <v>307</v>
      </c>
      <c r="E16" s="225" t="s">
        <v>307</v>
      </c>
      <c r="F16" s="225" t="s">
        <v>296</v>
      </c>
      <c r="G16" s="225" t="s">
        <v>295</v>
      </c>
      <c r="H16" s="223"/>
      <c r="I16" s="223"/>
      <c r="J16" s="224"/>
      <c r="K16" s="219"/>
      <c r="L16" s="219"/>
    </row>
    <row r="17" spans="1:12" ht="15" x14ac:dyDescent="0.2">
      <c r="A17" s="219"/>
      <c r="B17" s="219"/>
      <c r="C17" s="221">
        <f t="shared" si="1"/>
        <v>16</v>
      </c>
      <c r="D17" s="220" t="s">
        <v>306</v>
      </c>
      <c r="E17" s="220" t="s">
        <v>305</v>
      </c>
      <c r="F17" s="220" t="s">
        <v>280</v>
      </c>
      <c r="G17" s="220" t="s">
        <v>279</v>
      </c>
      <c r="H17" s="223"/>
      <c r="I17" s="219"/>
      <c r="J17" s="219"/>
      <c r="K17" s="219"/>
      <c r="L17" s="219"/>
    </row>
    <row r="18" spans="1:12" ht="15" x14ac:dyDescent="0.2">
      <c r="A18" s="219"/>
      <c r="B18" s="219"/>
      <c r="C18" s="221">
        <f t="shared" si="1"/>
        <v>17</v>
      </c>
      <c r="D18" s="220" t="s">
        <v>304</v>
      </c>
      <c r="E18" s="220" t="s">
        <v>303</v>
      </c>
      <c r="F18" s="220" t="s">
        <v>280</v>
      </c>
      <c r="G18" s="220" t="s">
        <v>279</v>
      </c>
      <c r="H18" s="223"/>
      <c r="I18" s="219"/>
      <c r="J18" s="219"/>
      <c r="K18" s="219"/>
      <c r="L18" s="219"/>
    </row>
    <row r="19" spans="1:12" x14ac:dyDescent="0.2">
      <c r="A19" s="219"/>
      <c r="B19" s="219"/>
      <c r="C19" s="221">
        <f t="shared" si="1"/>
        <v>18</v>
      </c>
      <c r="D19" s="220" t="s">
        <v>302</v>
      </c>
      <c r="E19" s="220" t="s">
        <v>301</v>
      </c>
      <c r="F19" s="220" t="s">
        <v>280</v>
      </c>
      <c r="G19" s="220" t="s">
        <v>279</v>
      </c>
      <c r="H19" s="219"/>
      <c r="I19" s="219"/>
      <c r="J19" s="219"/>
      <c r="K19" s="219"/>
      <c r="L19" s="219"/>
    </row>
    <row r="20" spans="1:12" x14ac:dyDescent="0.2">
      <c r="A20" s="219"/>
      <c r="B20" s="219"/>
      <c r="C20" s="221">
        <f t="shared" si="1"/>
        <v>19</v>
      </c>
      <c r="D20" s="220" t="s">
        <v>300</v>
      </c>
      <c r="E20" s="220" t="s">
        <v>299</v>
      </c>
      <c r="F20" s="220" t="s">
        <v>280</v>
      </c>
      <c r="G20" s="220" t="s">
        <v>279</v>
      </c>
      <c r="H20" s="219"/>
      <c r="I20" s="219"/>
      <c r="J20" s="219"/>
      <c r="K20" s="219"/>
      <c r="L20" s="219"/>
    </row>
    <row r="21" spans="1:12" x14ac:dyDescent="0.2">
      <c r="A21" s="219"/>
      <c r="B21" s="219"/>
      <c r="C21" s="221">
        <f t="shared" si="1"/>
        <v>20</v>
      </c>
      <c r="D21" s="220" t="s">
        <v>298</v>
      </c>
      <c r="E21" s="220" t="s">
        <v>297</v>
      </c>
      <c r="F21" s="220" t="s">
        <v>296</v>
      </c>
      <c r="G21" s="220" t="s">
        <v>295</v>
      </c>
      <c r="H21" s="219"/>
      <c r="I21" s="219"/>
      <c r="J21" s="219"/>
      <c r="K21" s="219"/>
      <c r="L21" s="219"/>
    </row>
    <row r="22" spans="1:12" x14ac:dyDescent="0.2">
      <c r="A22" s="219"/>
      <c r="B22" s="219"/>
      <c r="C22" s="221">
        <f t="shared" si="1"/>
        <v>21</v>
      </c>
      <c r="D22" s="220" t="s">
        <v>294</v>
      </c>
      <c r="E22" s="220" t="s">
        <v>293</v>
      </c>
      <c r="F22" s="220" t="s">
        <v>280</v>
      </c>
      <c r="G22" s="220" t="s">
        <v>279</v>
      </c>
      <c r="H22" s="219"/>
      <c r="I22" s="219"/>
      <c r="J22" s="219"/>
      <c r="K22" s="219"/>
      <c r="L22" s="219"/>
    </row>
    <row r="23" spans="1:12" x14ac:dyDescent="0.2">
      <c r="A23" s="219"/>
      <c r="B23" s="219"/>
      <c r="C23" s="221">
        <f t="shared" si="1"/>
        <v>22</v>
      </c>
      <c r="D23" s="220" t="s">
        <v>292</v>
      </c>
      <c r="E23" s="220" t="s">
        <v>291</v>
      </c>
      <c r="F23" s="220" t="s">
        <v>280</v>
      </c>
      <c r="G23" s="220" t="s">
        <v>279</v>
      </c>
      <c r="H23" s="219"/>
      <c r="I23" s="219"/>
      <c r="J23" s="219"/>
      <c r="K23" s="219"/>
      <c r="L23" s="219"/>
    </row>
    <row r="24" spans="1:12" x14ac:dyDescent="0.2">
      <c r="A24" s="219"/>
      <c r="B24" s="219"/>
      <c r="C24" s="221">
        <f t="shared" si="1"/>
        <v>23</v>
      </c>
      <c r="D24" s="220" t="s">
        <v>290</v>
      </c>
      <c r="E24" s="220" t="s">
        <v>289</v>
      </c>
      <c r="F24" s="220" t="s">
        <v>280</v>
      </c>
      <c r="G24" s="220" t="s">
        <v>279</v>
      </c>
      <c r="H24" s="219"/>
      <c r="I24" s="219"/>
      <c r="J24" s="219"/>
      <c r="K24" s="219"/>
      <c r="L24" s="219"/>
    </row>
    <row r="25" spans="1:12" x14ac:dyDescent="0.2">
      <c r="A25" s="219"/>
      <c r="B25" s="219"/>
      <c r="C25" s="221">
        <f t="shared" si="1"/>
        <v>24</v>
      </c>
      <c r="D25" s="220" t="s">
        <v>288</v>
      </c>
      <c r="E25" s="220" t="s">
        <v>287</v>
      </c>
      <c r="F25" s="220" t="s">
        <v>280</v>
      </c>
      <c r="G25" s="220" t="s">
        <v>279</v>
      </c>
      <c r="H25" s="219"/>
      <c r="I25" s="219"/>
      <c r="J25" s="219"/>
      <c r="K25" s="219"/>
      <c r="L25" s="219"/>
    </row>
    <row r="26" spans="1:12" x14ac:dyDescent="0.2">
      <c r="A26" s="219"/>
      <c r="B26" s="219"/>
      <c r="C26" s="221">
        <f t="shared" si="1"/>
        <v>25</v>
      </c>
      <c r="D26" s="220" t="s">
        <v>286</v>
      </c>
      <c r="E26" s="220" t="s">
        <v>285</v>
      </c>
      <c r="F26" s="220" t="s">
        <v>280</v>
      </c>
      <c r="G26" s="220" t="s">
        <v>279</v>
      </c>
      <c r="H26" s="219"/>
      <c r="I26" s="219"/>
      <c r="J26" s="219"/>
      <c r="K26" s="219"/>
      <c r="L26" s="219"/>
    </row>
    <row r="27" spans="1:12" x14ac:dyDescent="0.2">
      <c r="A27" s="219"/>
      <c r="B27" s="219"/>
      <c r="C27" s="221">
        <f t="shared" si="1"/>
        <v>26</v>
      </c>
      <c r="D27" s="222" t="s">
        <v>284</v>
      </c>
      <c r="E27" s="221" t="s">
        <v>283</v>
      </c>
      <c r="F27" s="220" t="s">
        <v>280</v>
      </c>
      <c r="G27" s="220" t="s">
        <v>279</v>
      </c>
      <c r="H27" s="219"/>
      <c r="I27" s="219"/>
      <c r="J27" s="219"/>
      <c r="K27" s="219"/>
      <c r="L27" s="219"/>
    </row>
    <row r="28" spans="1:12" x14ac:dyDescent="0.2">
      <c r="A28" s="219"/>
      <c r="B28" s="219"/>
      <c r="C28" s="221">
        <f t="shared" si="1"/>
        <v>27</v>
      </c>
      <c r="D28" s="222" t="s">
        <v>282</v>
      </c>
      <c r="E28" s="221" t="s">
        <v>281</v>
      </c>
      <c r="F28" s="220" t="s">
        <v>280</v>
      </c>
      <c r="G28" s="220" t="s">
        <v>279</v>
      </c>
      <c r="H28" s="219"/>
      <c r="I28" s="219"/>
      <c r="J28" s="219"/>
      <c r="K28" s="219"/>
      <c r="L28" s="219"/>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P53"/>
  <sheetViews>
    <sheetView showGridLines="0" topLeftCell="A7" zoomScaleNormal="100" zoomScaleSheetLayoutView="100" workbookViewId="0">
      <selection activeCell="C15" sqref="C15"/>
    </sheetView>
  </sheetViews>
  <sheetFormatPr defaultColWidth="0" defaultRowHeight="12.75" zeroHeight="1" x14ac:dyDescent="0.2"/>
  <cols>
    <col min="1" max="1" width="3.28515625" style="4" bestFit="1" customWidth="1"/>
    <col min="2" max="2" width="38.85546875" style="4" customWidth="1"/>
    <col min="3" max="3" width="23.5703125" style="4" customWidth="1"/>
    <col min="4" max="4" width="12" style="4" customWidth="1"/>
    <col min="5" max="5" width="12.42578125" style="4" customWidth="1"/>
    <col min="6" max="6" width="13.7109375" style="4" customWidth="1"/>
    <col min="7" max="7" width="9.28515625" style="4" bestFit="1" customWidth="1"/>
    <col min="8" max="12" width="10.7109375" style="4" customWidth="1"/>
    <col min="13" max="16" width="9.140625" style="4" customWidth="1"/>
    <col min="17" max="16384" width="0" style="4" hidden="1"/>
  </cols>
  <sheetData>
    <row r="1" spans="1:16" ht="23.25" x14ac:dyDescent="0.3">
      <c r="B1" s="3" t="s">
        <v>422</v>
      </c>
      <c r="C1" s="22"/>
      <c r="O1" s="288" t="s">
        <v>860</v>
      </c>
      <c r="P1" s="291"/>
    </row>
    <row r="2" spans="1:16" ht="3.2" customHeight="1" x14ac:dyDescent="0.25">
      <c r="B2" s="23"/>
      <c r="C2" s="22"/>
    </row>
    <row r="3" spans="1:16" ht="15.75" x14ac:dyDescent="0.2">
      <c r="B3" s="24" t="s">
        <v>117</v>
      </c>
      <c r="C3" s="572" t="str">
        <f>'Contacts&amp;Annual Summary'!C9</f>
        <v>Slovakia</v>
      </c>
      <c r="D3" s="572"/>
      <c r="E3" s="572"/>
    </row>
    <row r="4" spans="1:16" ht="15.6" customHeight="1" x14ac:dyDescent="0.2">
      <c r="B4" s="24" t="s">
        <v>218</v>
      </c>
      <c r="C4" s="572" t="s">
        <v>98</v>
      </c>
      <c r="D4" s="572"/>
      <c r="E4" s="572"/>
    </row>
    <row r="5" spans="1:16" ht="16.149999999999999" customHeight="1" x14ac:dyDescent="0.2">
      <c r="B5" s="24" t="s">
        <v>180</v>
      </c>
      <c r="C5" s="572" t="str">
        <f>IF(COUNTIF('FQMS&amp;Sampling'!C28:C31,"Yes")&gt;1,"Unknown",IF(COUNTIF('FQMS&amp;Sampling'!C28:C31,"Yes")=0,"Select Model used in FQMS",INDEX('FQMS&amp;Sampling'!B28:B31,MATCH("Yes",'FQMS&amp;Sampling'!C28:C31,0))))</f>
        <v>EN 14274 Statistical Model C</v>
      </c>
      <c r="D5" s="572"/>
      <c r="E5" s="572"/>
      <c r="F5" s="76"/>
    </row>
    <row r="6" spans="1:16" ht="15.75" x14ac:dyDescent="0.2">
      <c r="B6" s="24" t="s">
        <v>116</v>
      </c>
      <c r="C6" s="572">
        <f>'Contacts&amp;Annual Summary'!C8</f>
        <v>2020</v>
      </c>
      <c r="D6" s="572"/>
      <c r="E6" s="572"/>
    </row>
    <row r="7" spans="1:16" ht="15.75" x14ac:dyDescent="0.2">
      <c r="B7" s="24" t="s">
        <v>163</v>
      </c>
      <c r="C7" s="572" t="s">
        <v>274</v>
      </c>
      <c r="D7" s="572"/>
      <c r="E7" s="572"/>
    </row>
    <row r="8" spans="1:16" ht="3.6" customHeight="1" x14ac:dyDescent="0.2">
      <c r="B8" s="21"/>
      <c r="C8" s="22"/>
    </row>
    <row r="9" spans="1:16" ht="15.75" x14ac:dyDescent="0.25">
      <c r="A9" s="11"/>
      <c r="B9" s="178" t="s">
        <v>487</v>
      </c>
      <c r="C9" s="260">
        <v>50</v>
      </c>
      <c r="D9" s="35"/>
      <c r="E9" s="36"/>
      <c r="F9" s="37"/>
      <c r="G9" s="38"/>
      <c r="H9" s="265"/>
      <c r="I9" s="265"/>
      <c r="J9" s="265"/>
      <c r="K9" s="265"/>
      <c r="L9" s="265"/>
      <c r="M9" s="265"/>
      <c r="N9" s="265"/>
    </row>
    <row r="10" spans="1:16" s="12" customFormat="1" ht="3.2" customHeight="1" x14ac:dyDescent="0.2">
      <c r="A10" s="25"/>
      <c r="B10" s="26"/>
      <c r="C10" s="27"/>
    </row>
    <row r="11" spans="1:16" x14ac:dyDescent="0.2">
      <c r="B11" s="568" t="s">
        <v>164</v>
      </c>
      <c r="C11" s="559" t="s">
        <v>868</v>
      </c>
      <c r="D11" s="559" t="s">
        <v>181</v>
      </c>
      <c r="E11" s="559" t="s">
        <v>165</v>
      </c>
      <c r="F11" s="559" t="s">
        <v>182</v>
      </c>
      <c r="G11" s="571" t="s">
        <v>166</v>
      </c>
      <c r="H11" s="571"/>
      <c r="I11" s="571"/>
      <c r="J11" s="571"/>
      <c r="K11" s="571"/>
      <c r="L11" s="571"/>
      <c r="M11" s="571"/>
      <c r="N11" s="571"/>
    </row>
    <row r="12" spans="1:16" x14ac:dyDescent="0.2">
      <c r="B12" s="569"/>
      <c r="C12" s="560"/>
      <c r="D12" s="560"/>
      <c r="E12" s="560"/>
      <c r="F12" s="560"/>
      <c r="G12" s="28" t="s">
        <v>167</v>
      </c>
      <c r="H12" s="52" t="s">
        <v>168</v>
      </c>
      <c r="I12" s="52" t="s">
        <v>169</v>
      </c>
      <c r="J12" s="52" t="s">
        <v>170</v>
      </c>
      <c r="K12" s="52" t="s">
        <v>171</v>
      </c>
      <c r="L12" s="52" t="s">
        <v>172</v>
      </c>
      <c r="M12" s="57" t="s">
        <v>264</v>
      </c>
      <c r="N12" s="57" t="s">
        <v>265</v>
      </c>
    </row>
    <row r="13" spans="1:16" x14ac:dyDescent="0.2">
      <c r="B13" s="570"/>
      <c r="C13" s="561"/>
      <c r="D13" s="561"/>
      <c r="E13" s="561"/>
      <c r="F13" s="561"/>
      <c r="G13" s="29" t="s">
        <v>173</v>
      </c>
      <c r="H13" s="259" t="s">
        <v>866</v>
      </c>
      <c r="I13" s="259"/>
      <c r="J13" s="259"/>
      <c r="K13" s="259"/>
      <c r="L13" s="259"/>
      <c r="M13" s="259"/>
      <c r="N13" s="259"/>
    </row>
    <row r="14" spans="1:16" x14ac:dyDescent="0.2">
      <c r="A14" s="4">
        <v>1</v>
      </c>
      <c r="B14" s="469" t="s">
        <v>895</v>
      </c>
      <c r="C14" s="459">
        <v>215634.54199999999</v>
      </c>
      <c r="D14" s="400">
        <v>0</v>
      </c>
      <c r="E14" s="401">
        <f>IF(C14=0,"-",C14/$C$31)</f>
        <v>0.86984930709650166</v>
      </c>
      <c r="F14" s="402">
        <f t="shared" ref="F14:F28" si="0">IF(C14=0,"-",IF(INT($C$9*E14)&lt;1,1,INT($C$9*E14)))</f>
        <v>43</v>
      </c>
      <c r="G14" s="265"/>
      <c r="H14" s="399"/>
      <c r="I14" s="399"/>
      <c r="J14" s="399"/>
      <c r="K14" s="399"/>
      <c r="L14" s="399"/>
      <c r="M14" s="399"/>
      <c r="N14" s="399"/>
    </row>
    <row r="15" spans="1:16" x14ac:dyDescent="0.2">
      <c r="A15" s="4">
        <v>2</v>
      </c>
      <c r="B15" s="469" t="s">
        <v>896</v>
      </c>
      <c r="C15" s="459">
        <v>32264.191999999999</v>
      </c>
      <c r="D15" s="400">
        <v>0</v>
      </c>
      <c r="E15" s="401">
        <f t="shared" ref="E15:E28" si="1">IF(C15=0,"-",C15/$C$31)</f>
        <v>0.13015069290349823</v>
      </c>
      <c r="F15" s="402">
        <f t="shared" si="0"/>
        <v>6</v>
      </c>
      <c r="G15" s="265"/>
      <c r="H15" s="399"/>
      <c r="I15" s="399"/>
      <c r="J15" s="399"/>
      <c r="K15" s="399"/>
      <c r="L15" s="399"/>
      <c r="M15" s="399"/>
      <c r="N15" s="399"/>
    </row>
    <row r="16" spans="1:16" x14ac:dyDescent="0.2">
      <c r="A16" s="4">
        <v>3</v>
      </c>
      <c r="B16" s="408">
        <v>0</v>
      </c>
      <c r="C16" s="459">
        <v>0</v>
      </c>
      <c r="D16" s="400">
        <v>0</v>
      </c>
      <c r="E16" s="401" t="str">
        <f t="shared" si="1"/>
        <v>-</v>
      </c>
      <c r="F16" s="402" t="str">
        <f t="shared" si="0"/>
        <v>-</v>
      </c>
      <c r="G16" s="265"/>
      <c r="H16" s="399"/>
      <c r="I16" s="399"/>
      <c r="J16" s="399"/>
      <c r="K16" s="399"/>
      <c r="L16" s="399"/>
      <c r="M16" s="399"/>
      <c r="N16" s="399"/>
    </row>
    <row r="17" spans="1:14" x14ac:dyDescent="0.2">
      <c r="A17" s="4">
        <v>4</v>
      </c>
      <c r="B17" s="408">
        <v>0</v>
      </c>
      <c r="C17" s="459">
        <v>0</v>
      </c>
      <c r="D17" s="400">
        <v>0</v>
      </c>
      <c r="E17" s="401" t="str">
        <f t="shared" si="1"/>
        <v>-</v>
      </c>
      <c r="F17" s="402" t="str">
        <f t="shared" si="0"/>
        <v>-</v>
      </c>
      <c r="G17" s="265"/>
      <c r="H17" s="399"/>
      <c r="I17" s="399"/>
      <c r="J17" s="399"/>
      <c r="K17" s="399"/>
      <c r="L17" s="399"/>
      <c r="M17" s="399"/>
      <c r="N17" s="399"/>
    </row>
    <row r="18" spans="1:14" x14ac:dyDescent="0.2">
      <c r="A18" s="4">
        <v>5</v>
      </c>
      <c r="B18" s="408">
        <v>0</v>
      </c>
      <c r="C18" s="459">
        <v>0</v>
      </c>
      <c r="D18" s="400">
        <v>0</v>
      </c>
      <c r="E18" s="401" t="str">
        <f t="shared" si="1"/>
        <v>-</v>
      </c>
      <c r="F18" s="402" t="str">
        <f t="shared" si="0"/>
        <v>-</v>
      </c>
      <c r="G18" s="265"/>
      <c r="H18" s="399"/>
      <c r="I18" s="399"/>
      <c r="J18" s="399"/>
      <c r="K18" s="399"/>
      <c r="L18" s="399"/>
      <c r="M18" s="399"/>
      <c r="N18" s="399"/>
    </row>
    <row r="19" spans="1:14" x14ac:dyDescent="0.2">
      <c r="A19" s="4">
        <v>6</v>
      </c>
      <c r="B19" s="408">
        <v>0</v>
      </c>
      <c r="C19" s="459">
        <v>0</v>
      </c>
      <c r="D19" s="400">
        <v>0</v>
      </c>
      <c r="E19" s="401" t="str">
        <f t="shared" si="1"/>
        <v>-</v>
      </c>
      <c r="F19" s="402" t="str">
        <f t="shared" si="0"/>
        <v>-</v>
      </c>
      <c r="G19" s="265"/>
      <c r="H19" s="399"/>
      <c r="I19" s="399"/>
      <c r="J19" s="399"/>
      <c r="K19" s="399"/>
      <c r="L19" s="399"/>
      <c r="M19" s="399"/>
      <c r="N19" s="399"/>
    </row>
    <row r="20" spans="1:14" x14ac:dyDescent="0.2">
      <c r="A20" s="4">
        <v>7</v>
      </c>
      <c r="B20" s="408">
        <v>0</v>
      </c>
      <c r="C20" s="459">
        <v>0</v>
      </c>
      <c r="D20" s="400">
        <v>0</v>
      </c>
      <c r="E20" s="401" t="str">
        <f t="shared" si="1"/>
        <v>-</v>
      </c>
      <c r="F20" s="402" t="str">
        <f t="shared" si="0"/>
        <v>-</v>
      </c>
      <c r="G20" s="265"/>
      <c r="H20" s="399"/>
      <c r="I20" s="399"/>
      <c r="J20" s="399"/>
      <c r="K20" s="399"/>
      <c r="L20" s="399"/>
      <c r="M20" s="399"/>
      <c r="N20" s="399"/>
    </row>
    <row r="21" spans="1:14" x14ac:dyDescent="0.2">
      <c r="A21" s="4">
        <v>8</v>
      </c>
      <c r="B21" s="408">
        <v>0</v>
      </c>
      <c r="C21" s="459">
        <v>0</v>
      </c>
      <c r="D21" s="400">
        <v>0</v>
      </c>
      <c r="E21" s="401" t="str">
        <f t="shared" si="1"/>
        <v>-</v>
      </c>
      <c r="F21" s="402" t="str">
        <f t="shared" si="0"/>
        <v>-</v>
      </c>
      <c r="G21" s="265"/>
      <c r="H21" s="399"/>
      <c r="I21" s="399"/>
      <c r="J21" s="399"/>
      <c r="K21" s="399"/>
      <c r="L21" s="399"/>
      <c r="M21" s="399"/>
      <c r="N21" s="399"/>
    </row>
    <row r="22" spans="1:14" x14ac:dyDescent="0.2">
      <c r="A22" s="4">
        <v>9</v>
      </c>
      <c r="B22" s="408">
        <v>0</v>
      </c>
      <c r="C22" s="459">
        <v>0</v>
      </c>
      <c r="D22" s="400">
        <v>0</v>
      </c>
      <c r="E22" s="401" t="str">
        <f t="shared" si="1"/>
        <v>-</v>
      </c>
      <c r="F22" s="402" t="str">
        <f t="shared" si="0"/>
        <v>-</v>
      </c>
      <c r="G22" s="265"/>
      <c r="H22" s="399"/>
      <c r="I22" s="399"/>
      <c r="J22" s="399"/>
      <c r="K22" s="399"/>
      <c r="L22" s="399"/>
      <c r="M22" s="399"/>
      <c r="N22" s="399"/>
    </row>
    <row r="23" spans="1:14" x14ac:dyDescent="0.2">
      <c r="A23" s="4">
        <v>10</v>
      </c>
      <c r="B23" s="408">
        <v>0</v>
      </c>
      <c r="C23" s="459">
        <v>0</v>
      </c>
      <c r="D23" s="400">
        <v>0</v>
      </c>
      <c r="E23" s="401" t="str">
        <f t="shared" si="1"/>
        <v>-</v>
      </c>
      <c r="F23" s="402" t="str">
        <f t="shared" si="0"/>
        <v>-</v>
      </c>
      <c r="G23" s="265"/>
      <c r="H23" s="399"/>
      <c r="I23" s="399"/>
      <c r="J23" s="399"/>
      <c r="K23" s="399"/>
      <c r="L23" s="399"/>
      <c r="M23" s="399"/>
      <c r="N23" s="399"/>
    </row>
    <row r="24" spans="1:14" x14ac:dyDescent="0.2">
      <c r="A24" s="4">
        <v>11</v>
      </c>
      <c r="B24" s="408">
        <v>0</v>
      </c>
      <c r="C24" s="459">
        <v>0</v>
      </c>
      <c r="D24" s="400">
        <v>0</v>
      </c>
      <c r="E24" s="401" t="str">
        <f t="shared" si="1"/>
        <v>-</v>
      </c>
      <c r="F24" s="402" t="str">
        <f t="shared" si="0"/>
        <v>-</v>
      </c>
      <c r="G24" s="265"/>
      <c r="H24" s="399"/>
      <c r="I24" s="399"/>
      <c r="J24" s="399"/>
      <c r="K24" s="399"/>
      <c r="L24" s="399"/>
      <c r="M24" s="399"/>
      <c r="N24" s="399"/>
    </row>
    <row r="25" spans="1:14" x14ac:dyDescent="0.2">
      <c r="A25" s="4">
        <v>12</v>
      </c>
      <c r="B25" s="408">
        <v>0</v>
      </c>
      <c r="C25" s="459">
        <v>0</v>
      </c>
      <c r="D25" s="400">
        <v>0</v>
      </c>
      <c r="E25" s="401" t="str">
        <f t="shared" si="1"/>
        <v>-</v>
      </c>
      <c r="F25" s="402" t="str">
        <f t="shared" si="0"/>
        <v>-</v>
      </c>
      <c r="G25" s="265"/>
      <c r="H25" s="399"/>
      <c r="I25" s="399"/>
      <c r="J25" s="399"/>
      <c r="K25" s="399"/>
      <c r="L25" s="399"/>
      <c r="M25" s="399"/>
      <c r="N25" s="399"/>
    </row>
    <row r="26" spans="1:14" x14ac:dyDescent="0.2">
      <c r="A26" s="4">
        <v>13</v>
      </c>
      <c r="B26" s="408">
        <v>0</v>
      </c>
      <c r="C26" s="459">
        <v>0</v>
      </c>
      <c r="D26" s="400">
        <v>0</v>
      </c>
      <c r="E26" s="401" t="str">
        <f t="shared" si="1"/>
        <v>-</v>
      </c>
      <c r="F26" s="402" t="str">
        <f t="shared" si="0"/>
        <v>-</v>
      </c>
      <c r="G26" s="265"/>
      <c r="H26" s="399"/>
      <c r="I26" s="399"/>
      <c r="J26" s="399"/>
      <c r="K26" s="399"/>
      <c r="L26" s="399"/>
      <c r="M26" s="399"/>
      <c r="N26" s="399"/>
    </row>
    <row r="27" spans="1:14" x14ac:dyDescent="0.2">
      <c r="A27" s="4">
        <v>14</v>
      </c>
      <c r="B27" s="408">
        <v>0</v>
      </c>
      <c r="C27" s="459">
        <v>0</v>
      </c>
      <c r="D27" s="400">
        <v>0</v>
      </c>
      <c r="E27" s="401" t="str">
        <f t="shared" si="1"/>
        <v>-</v>
      </c>
      <c r="F27" s="402" t="str">
        <f t="shared" si="0"/>
        <v>-</v>
      </c>
      <c r="G27" s="265"/>
      <c r="H27" s="399"/>
      <c r="I27" s="399"/>
      <c r="J27" s="399"/>
      <c r="K27" s="399"/>
      <c r="L27" s="399"/>
      <c r="M27" s="399"/>
      <c r="N27" s="399"/>
    </row>
    <row r="28" spans="1:14" x14ac:dyDescent="0.2">
      <c r="A28" s="4">
        <v>15</v>
      </c>
      <c r="B28" s="408">
        <v>0</v>
      </c>
      <c r="C28" s="459">
        <v>0</v>
      </c>
      <c r="D28" s="400">
        <v>0</v>
      </c>
      <c r="E28" s="401" t="str">
        <f t="shared" si="1"/>
        <v>-</v>
      </c>
      <c r="F28" s="402" t="str">
        <f t="shared" si="0"/>
        <v>-</v>
      </c>
      <c r="G28" s="265"/>
      <c r="H28" s="399"/>
      <c r="I28" s="399"/>
      <c r="J28" s="399"/>
      <c r="K28" s="399"/>
      <c r="L28" s="399"/>
      <c r="M28" s="399"/>
      <c r="N28" s="399"/>
    </row>
    <row r="29" spans="1:14" x14ac:dyDescent="0.2">
      <c r="A29" s="4">
        <v>16</v>
      </c>
      <c r="B29" s="408">
        <v>0</v>
      </c>
      <c r="C29" s="459">
        <v>0</v>
      </c>
      <c r="D29" s="400">
        <v>0</v>
      </c>
      <c r="E29" s="401" t="str">
        <f>IF(C29=0,"-",C29/$C$31)</f>
        <v>-</v>
      </c>
      <c r="F29" s="402" t="str">
        <f>IF(C29=0,"-",IF(INT($C$9*E29)&lt;1,1,INT($C$9*E29)))</f>
        <v>-</v>
      </c>
      <c r="G29" s="265"/>
      <c r="H29" s="399"/>
      <c r="I29" s="399"/>
      <c r="J29" s="399"/>
      <c r="K29" s="399"/>
      <c r="L29" s="399"/>
      <c r="M29" s="399"/>
      <c r="N29" s="399"/>
    </row>
    <row r="30" spans="1:14" s="10" customFormat="1" x14ac:dyDescent="0.2">
      <c r="B30" s="20" t="s">
        <v>174</v>
      </c>
      <c r="C30" s="460" t="s">
        <v>4</v>
      </c>
      <c r="D30" s="403" t="s">
        <v>4</v>
      </c>
      <c r="E30" s="403" t="s">
        <v>4</v>
      </c>
      <c r="F30" s="404">
        <f>IF($C$9-SUM(F14:F29)&lt;0,0,$C$9-SUM(F14:F29))</f>
        <v>1</v>
      </c>
      <c r="G30" s="265"/>
      <c r="H30" s="264" t="str">
        <f t="shared" ref="H30:N30" si="2">IF(H13="","",IF(H$9-SUM(H14:H29)&lt;0,0,H$9-SUM(H14:H29)))</f>
        <v/>
      </c>
      <c r="I30" s="264" t="str">
        <f t="shared" si="2"/>
        <v/>
      </c>
      <c r="J30" s="264" t="str">
        <f t="shared" si="2"/>
        <v/>
      </c>
      <c r="K30" s="264" t="str">
        <f t="shared" si="2"/>
        <v/>
      </c>
      <c r="L30" s="264" t="str">
        <f t="shared" si="2"/>
        <v/>
      </c>
      <c r="M30" s="264" t="str">
        <f t="shared" si="2"/>
        <v/>
      </c>
      <c r="N30" s="264" t="str">
        <f t="shared" si="2"/>
        <v/>
      </c>
    </row>
    <row r="31" spans="1:14" s="11" customFormat="1" ht="15.75" x14ac:dyDescent="0.25">
      <c r="B31" s="30" t="s">
        <v>52</v>
      </c>
      <c r="C31" s="461">
        <f>SUM(C14:C29)</f>
        <v>247898.734</v>
      </c>
      <c r="D31" s="406"/>
      <c r="E31" s="405">
        <f>SUM(E14:E29)</f>
        <v>0.99999999999999989</v>
      </c>
      <c r="F31" s="407">
        <f>SUM(F14:F29)</f>
        <v>49</v>
      </c>
      <c r="G31" s="267">
        <f>SUM(H31:N31)</f>
        <v>0</v>
      </c>
      <c r="H31" s="266">
        <f t="shared" ref="H31:N31" si="3">SUM(H14:H29)</f>
        <v>0</v>
      </c>
      <c r="I31" s="266">
        <f>SUM(I14:I29)</f>
        <v>0</v>
      </c>
      <c r="J31" s="266">
        <f t="shared" si="3"/>
        <v>0</v>
      </c>
      <c r="K31" s="266">
        <f t="shared" si="3"/>
        <v>0</v>
      </c>
      <c r="L31" s="266">
        <f t="shared" si="3"/>
        <v>0</v>
      </c>
      <c r="M31" s="266">
        <f t="shared" si="3"/>
        <v>0</v>
      </c>
      <c r="N31" s="266">
        <f t="shared" si="3"/>
        <v>0</v>
      </c>
    </row>
    <row r="32" spans="1:14" ht="6" customHeight="1" x14ac:dyDescent="0.2"/>
    <row r="33" spans="2:10" ht="15.75" x14ac:dyDescent="0.25">
      <c r="B33" s="31" t="s">
        <v>175</v>
      </c>
    </row>
    <row r="34" spans="2:10" ht="15.75" x14ac:dyDescent="0.25">
      <c r="B34" s="31" t="s">
        <v>176</v>
      </c>
    </row>
    <row r="35" spans="2:10" ht="15.75" x14ac:dyDescent="0.25">
      <c r="B35" s="31" t="s">
        <v>177</v>
      </c>
    </row>
    <row r="36" spans="2:10" ht="15.75" x14ac:dyDescent="0.25">
      <c r="B36" s="31" t="s">
        <v>178</v>
      </c>
    </row>
    <row r="37" spans="2:10" ht="6" customHeight="1" x14ac:dyDescent="0.2"/>
    <row r="38" spans="2:10" x14ac:dyDescent="0.2">
      <c r="B38" s="562" t="s">
        <v>179</v>
      </c>
      <c r="C38" s="563"/>
      <c r="D38" s="563"/>
      <c r="E38" s="563"/>
      <c r="F38" s="563"/>
      <c r="G38" s="564"/>
    </row>
    <row r="39" spans="2:10" ht="55.9" customHeight="1" x14ac:dyDescent="0.2">
      <c r="B39" s="565" t="s">
        <v>894</v>
      </c>
      <c r="C39" s="566"/>
      <c r="D39" s="566"/>
      <c r="E39" s="566"/>
      <c r="F39" s="566"/>
      <c r="G39" s="567"/>
    </row>
    <row r="40" spans="2:10" x14ac:dyDescent="0.2"/>
    <row r="41" spans="2:10" ht="12.75" hidden="1" customHeight="1" x14ac:dyDescent="0.2"/>
    <row r="42" spans="2:10" ht="12.75" hidden="1" customHeight="1" x14ac:dyDescent="0.2"/>
    <row r="43" spans="2:10" ht="12.75" hidden="1" customHeight="1" x14ac:dyDescent="0.2"/>
    <row r="44" spans="2:10" ht="12.75" hidden="1" customHeight="1" x14ac:dyDescent="0.2"/>
    <row r="45" spans="2:10" ht="12.75" hidden="1" customHeight="1" x14ac:dyDescent="0.2"/>
    <row r="46" spans="2:10" ht="12.75" hidden="1" customHeight="1" x14ac:dyDescent="0.2"/>
    <row r="47" spans="2:10" ht="12.75" hidden="1" customHeight="1" x14ac:dyDescent="0.2"/>
    <row r="48" spans="2:10" ht="12.75" hidden="1" customHeight="1" x14ac:dyDescent="0.2">
      <c r="J48" s="54"/>
    </row>
    <row r="49" ht="12.75" hidden="1" customHeight="1" x14ac:dyDescent="0.2"/>
    <row r="50" ht="12.75" hidden="1" customHeight="1" x14ac:dyDescent="0.2"/>
    <row r="51" ht="12.75" hidden="1" customHeight="1" x14ac:dyDescent="0.2"/>
    <row r="52" ht="12.75" hidden="1" customHeight="1" x14ac:dyDescent="0.2"/>
    <row r="53" ht="12.75" hidden="1" customHeight="1" x14ac:dyDescent="0.2"/>
  </sheetData>
  <sheetProtection algorithmName="SHA-512" hashValue="tgEVWj7CiWlRGlyepWiP1B3w8ASSWjYLHHev2Vswis4u67EwVr+YyXLg1YJVn5YRfY+dif3tR/3NFW0aHpwxZw==" saltValue="PQFJ/jJVldaEbv5D6xcvow==" spinCount="100000" sheet="1" objects="1" scenarios="1" sort="0"/>
  <customSheetViews>
    <customSheetView guid="{F9B0EF6A-EDAD-43FD-9C3C-2B5A9DD114F5}" scale="75" zeroValues="0" fitToPage="1">
      <pane xSplit="3" ySplit="13" topLeftCell="D14" activePane="bottomRight" state="frozen"/>
      <selection pane="bottomRight" activeCell="C3" sqref="C3"/>
      <pageMargins left="0.78740157480314965" right="0.78740157480314965" top="0.98425196850393704" bottom="0.98425196850393704" header="0.51181102362204722" footer="0.51181102362204722"/>
      <printOptions horizontalCentered="1"/>
      <pageSetup paperSize="9" scale="85" orientation="landscape" horizontalDpi="1200" verticalDpi="1200" r:id="rId1"/>
      <headerFooter alignWithMargins="0">
        <oddHeader>&amp;A</oddHeader>
        <oddFooter>&amp;CPage &amp;P</oddFooter>
      </headerFooter>
    </customSheetView>
  </customSheetViews>
  <mergeCells count="13">
    <mergeCell ref="C7:E7"/>
    <mergeCell ref="C6:E6"/>
    <mergeCell ref="C4:E4"/>
    <mergeCell ref="C3:E3"/>
    <mergeCell ref="C5:E5"/>
    <mergeCell ref="F11:F13"/>
    <mergeCell ref="B38:G38"/>
    <mergeCell ref="B39:G39"/>
    <mergeCell ref="B11:B13"/>
    <mergeCell ref="C11:C13"/>
    <mergeCell ref="D11:D13"/>
    <mergeCell ref="E11:E13"/>
    <mergeCell ref="G11:N11"/>
  </mergeCells>
  <phoneticPr fontId="0" type="noConversion"/>
  <dataValidations count="2">
    <dataValidation type="decimal" allowBlank="1" showInputMessage="1" showErrorMessage="1" sqref="C14:D29">
      <formula1>0</formula1>
      <formula2>100000000000000</formula2>
    </dataValidation>
    <dataValidation type="decimal" operator="greaterThanOrEqual" allowBlank="1" showInputMessage="1" showErrorMessage="1" sqref="H14:N29">
      <formula1>0</formula1>
    </dataValidation>
  </dataValidations>
  <hyperlinks>
    <hyperlink ref="O1" location="'Submission Report'!A1" display="&lt;-- GO BACK"/>
  </hyperlinks>
  <printOptions horizontalCentered="1"/>
  <pageMargins left="0.78740157480314965" right="0.78740157480314965" top="0.98425196850393704" bottom="0.98425196850393704" header="0.51181102362204722" footer="0.51181102362204722"/>
  <pageSetup paperSize="9" scale="75" orientation="landscape" r:id="rId2"/>
  <headerFooter alignWithMargins="0">
    <oddHeader>&amp;A</oddHeader>
    <oddFooter>&amp;CPage &amp;P</oddFooter>
  </headerFooter>
  <ignoredErrors>
    <ignoredError sqref="C5" unlockedFormula="1"/>
    <ignoredError sqref="G31"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CheckList!$W$2:$W$17</xm:f>
          </x14:formula1>
          <xm:sqref>H13:N13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53"/>
  <sheetViews>
    <sheetView showGridLines="0" zoomScaleNormal="100" workbookViewId="0">
      <selection activeCell="C16" sqref="C16"/>
    </sheetView>
  </sheetViews>
  <sheetFormatPr defaultColWidth="0" defaultRowHeight="12.75" zeroHeight="1" x14ac:dyDescent="0.2"/>
  <cols>
    <col min="1" max="1" width="3.28515625" style="4" bestFit="1" customWidth="1"/>
    <col min="2" max="2" width="38.85546875" style="4" customWidth="1"/>
    <col min="3" max="3" width="23.5703125" style="4" customWidth="1"/>
    <col min="4" max="4" width="12" style="4" customWidth="1"/>
    <col min="5" max="5" width="12.42578125" style="4" customWidth="1"/>
    <col min="6" max="6" width="13.7109375" style="4" customWidth="1"/>
    <col min="7" max="7" width="9.28515625" style="4" bestFit="1" customWidth="1"/>
    <col min="8" max="12" width="10.7109375" style="4" customWidth="1"/>
    <col min="13" max="16" width="9.140625" style="4" customWidth="1"/>
    <col min="17" max="16384" width="0" style="4" hidden="1"/>
  </cols>
  <sheetData>
    <row r="1" spans="1:16" ht="23.25" x14ac:dyDescent="0.3">
      <c r="B1" s="3" t="s">
        <v>422</v>
      </c>
      <c r="C1" s="22"/>
      <c r="O1" s="288" t="s">
        <v>860</v>
      </c>
      <c r="P1" s="291"/>
    </row>
    <row r="2" spans="1:16" ht="3.2" customHeight="1" x14ac:dyDescent="0.25">
      <c r="B2" s="23"/>
      <c r="C2" s="22"/>
    </row>
    <row r="3" spans="1:16" ht="15.75" x14ac:dyDescent="0.2">
      <c r="B3" s="24" t="s">
        <v>117</v>
      </c>
      <c r="C3" s="572" t="str">
        <f>'Contacts&amp;Annual Summary'!C9</f>
        <v>Slovakia</v>
      </c>
      <c r="D3" s="572"/>
      <c r="E3" s="572"/>
    </row>
    <row r="4" spans="1:16" ht="15.6" customHeight="1" x14ac:dyDescent="0.2">
      <c r="B4" s="24" t="s">
        <v>218</v>
      </c>
      <c r="C4" s="572" t="s">
        <v>98</v>
      </c>
      <c r="D4" s="572"/>
      <c r="E4" s="572"/>
    </row>
    <row r="5" spans="1:16" ht="16.149999999999999" customHeight="1" x14ac:dyDescent="0.2">
      <c r="B5" s="24" t="s">
        <v>180</v>
      </c>
      <c r="C5" s="572" t="str">
        <f>IF(COUNTIF('FQMS&amp;Sampling'!C28:C31,"Yes")&gt;1,"Unknown",IF(COUNTIF('FQMS&amp;Sampling'!C28:C31,"Yes")=0,"Select Model used in FQMS",INDEX('FQMS&amp;Sampling'!B28:B31,MATCH("Yes",'FQMS&amp;Sampling'!C28:C31,0))))</f>
        <v>EN 14274 Statistical Model C</v>
      </c>
      <c r="D5" s="572"/>
      <c r="E5" s="572"/>
    </row>
    <row r="6" spans="1:16" ht="15.75" x14ac:dyDescent="0.2">
      <c r="B6" s="24" t="s">
        <v>116</v>
      </c>
      <c r="C6" s="572">
        <f>'Contacts&amp;Annual Summary'!C8</f>
        <v>2020</v>
      </c>
      <c r="D6" s="572"/>
      <c r="E6" s="572"/>
    </row>
    <row r="7" spans="1:16" ht="15.75" x14ac:dyDescent="0.2">
      <c r="B7" s="24" t="s">
        <v>163</v>
      </c>
      <c r="C7" s="572" t="s">
        <v>275</v>
      </c>
      <c r="D7" s="572"/>
      <c r="E7" s="572"/>
    </row>
    <row r="8" spans="1:16" ht="3.6" customHeight="1" x14ac:dyDescent="0.2">
      <c r="B8" s="21"/>
      <c r="C8" s="22"/>
    </row>
    <row r="9" spans="1:16" ht="15.75" x14ac:dyDescent="0.25">
      <c r="A9" s="11"/>
      <c r="B9" s="178" t="s">
        <v>487</v>
      </c>
      <c r="C9" s="266">
        <f>'Regional Petrol Sampling (S)'!C9</f>
        <v>50</v>
      </c>
      <c r="D9" s="35"/>
      <c r="E9" s="36"/>
      <c r="F9" s="37"/>
      <c r="G9" s="38"/>
      <c r="H9" s="265"/>
      <c r="I9" s="265"/>
      <c r="J9" s="265"/>
      <c r="K9" s="265"/>
      <c r="L9" s="265"/>
      <c r="M9" s="265"/>
      <c r="N9" s="265"/>
    </row>
    <row r="10" spans="1:16" s="12" customFormat="1" ht="3.2" customHeight="1" x14ac:dyDescent="0.2">
      <c r="A10" s="25"/>
      <c r="B10" s="26"/>
      <c r="C10" s="27"/>
    </row>
    <row r="11" spans="1:16" ht="12.75" customHeight="1" x14ac:dyDescent="0.2">
      <c r="B11" s="568" t="s">
        <v>164</v>
      </c>
      <c r="C11" s="559" t="s">
        <v>868</v>
      </c>
      <c r="D11" s="559" t="s">
        <v>181</v>
      </c>
      <c r="E11" s="559" t="s">
        <v>165</v>
      </c>
      <c r="F11" s="559" t="s">
        <v>182</v>
      </c>
      <c r="G11" s="571" t="s">
        <v>166</v>
      </c>
      <c r="H11" s="571"/>
      <c r="I11" s="571"/>
      <c r="J11" s="571"/>
      <c r="K11" s="571"/>
      <c r="L11" s="571"/>
      <c r="M11" s="571"/>
      <c r="N11" s="571"/>
    </row>
    <row r="12" spans="1:16" x14ac:dyDescent="0.2">
      <c r="B12" s="569"/>
      <c r="C12" s="560"/>
      <c r="D12" s="560"/>
      <c r="E12" s="560"/>
      <c r="F12" s="560"/>
      <c r="G12" s="28" t="s">
        <v>167</v>
      </c>
      <c r="H12" s="52" t="s">
        <v>168</v>
      </c>
      <c r="I12" s="52" t="s">
        <v>169</v>
      </c>
      <c r="J12" s="52" t="s">
        <v>170</v>
      </c>
      <c r="K12" s="52" t="s">
        <v>171</v>
      </c>
      <c r="L12" s="52" t="s">
        <v>172</v>
      </c>
      <c r="M12" s="57" t="s">
        <v>264</v>
      </c>
      <c r="N12" s="57" t="s">
        <v>265</v>
      </c>
    </row>
    <row r="13" spans="1:16" x14ac:dyDescent="0.2">
      <c r="B13" s="570"/>
      <c r="C13" s="561"/>
      <c r="D13" s="561"/>
      <c r="E13" s="561"/>
      <c r="F13" s="561"/>
      <c r="G13" s="29" t="s">
        <v>173</v>
      </c>
      <c r="H13" s="263" t="str">
        <f>IF('Regional Petrol Sampling (S)'!H13="","",'Regional Petrol Sampling (S)'!H13)</f>
        <v/>
      </c>
      <c r="I13" s="263" t="str">
        <f>IF('Regional Petrol Sampling (S)'!I13="","",'Regional Petrol Sampling (S)'!I13)</f>
        <v/>
      </c>
      <c r="J13" s="263" t="str">
        <f>IF('Regional Petrol Sampling (S)'!J13="","",'Regional Petrol Sampling (S)'!J13)</f>
        <v/>
      </c>
      <c r="K13" s="263" t="str">
        <f>IF('Regional Petrol Sampling (S)'!K13="","",'Regional Petrol Sampling (S)'!K13)</f>
        <v/>
      </c>
      <c r="L13" s="263" t="str">
        <f>IF('Regional Petrol Sampling (S)'!L13="","",'Regional Petrol Sampling (S)'!L13)</f>
        <v/>
      </c>
      <c r="M13" s="263" t="str">
        <f>IF('Regional Petrol Sampling (S)'!M13="","",'Regional Petrol Sampling (S)'!M13)</f>
        <v/>
      </c>
      <c r="N13" s="263" t="str">
        <f>IF('Regional Petrol Sampling (S)'!N13="","",'Regional Petrol Sampling (S)'!N13)</f>
        <v/>
      </c>
    </row>
    <row r="14" spans="1:16" x14ac:dyDescent="0.2">
      <c r="A14" s="4">
        <v>1</v>
      </c>
      <c r="B14" s="469" t="s">
        <v>895</v>
      </c>
      <c r="C14" s="459">
        <v>146224.28099999999</v>
      </c>
      <c r="D14" s="400">
        <v>0</v>
      </c>
      <c r="E14" s="401">
        <f>IF(C14=0,"-",C14/$C$31)</f>
        <v>0.86984930382326775</v>
      </c>
      <c r="F14" s="402">
        <f t="shared" ref="F14:F28" si="0">IF(C14=0,"-",IF(INT($C$9*E14)&lt;1,1,INT($C$9*E14)))</f>
        <v>43</v>
      </c>
      <c r="G14" s="265"/>
      <c r="H14" s="399"/>
      <c r="I14" s="399"/>
      <c r="J14" s="399"/>
      <c r="K14" s="399"/>
      <c r="L14" s="399"/>
      <c r="M14" s="399"/>
      <c r="N14" s="399"/>
    </row>
    <row r="15" spans="1:16" x14ac:dyDescent="0.2">
      <c r="A15" s="4">
        <v>2</v>
      </c>
      <c r="B15" s="469" t="s">
        <v>896</v>
      </c>
      <c r="C15" s="459">
        <v>21878.723000000002</v>
      </c>
      <c r="D15" s="400">
        <v>0</v>
      </c>
      <c r="E15" s="401">
        <f t="shared" ref="E15:E28" si="1">IF(C15=0,"-",C15/$C$31)</f>
        <v>0.13015069617673222</v>
      </c>
      <c r="F15" s="402">
        <f t="shared" si="0"/>
        <v>6</v>
      </c>
      <c r="G15" s="265"/>
      <c r="H15" s="399"/>
      <c r="I15" s="399"/>
      <c r="J15" s="399"/>
      <c r="K15" s="399"/>
      <c r="L15" s="399"/>
      <c r="M15" s="399"/>
      <c r="N15" s="399"/>
    </row>
    <row r="16" spans="1:16" x14ac:dyDescent="0.2">
      <c r="A16" s="4">
        <v>3</v>
      </c>
      <c r="B16" s="408">
        <v>0</v>
      </c>
      <c r="C16" s="459">
        <v>0</v>
      </c>
      <c r="D16" s="400">
        <v>0</v>
      </c>
      <c r="E16" s="401" t="str">
        <f t="shared" si="1"/>
        <v>-</v>
      </c>
      <c r="F16" s="402" t="str">
        <f t="shared" si="0"/>
        <v>-</v>
      </c>
      <c r="G16" s="265"/>
      <c r="H16" s="399"/>
      <c r="I16" s="399"/>
      <c r="J16" s="399"/>
      <c r="K16" s="399"/>
      <c r="L16" s="399"/>
      <c r="M16" s="399"/>
      <c r="N16" s="399"/>
    </row>
    <row r="17" spans="1:14" x14ac:dyDescent="0.2">
      <c r="A17" s="4">
        <v>4</v>
      </c>
      <c r="B17" s="408">
        <v>0</v>
      </c>
      <c r="C17" s="459">
        <v>0</v>
      </c>
      <c r="D17" s="400">
        <v>0</v>
      </c>
      <c r="E17" s="401" t="str">
        <f t="shared" si="1"/>
        <v>-</v>
      </c>
      <c r="F17" s="402" t="str">
        <f t="shared" si="0"/>
        <v>-</v>
      </c>
      <c r="G17" s="265"/>
      <c r="H17" s="399"/>
      <c r="I17" s="399"/>
      <c r="J17" s="399"/>
      <c r="K17" s="399"/>
      <c r="L17" s="399"/>
      <c r="M17" s="399"/>
      <c r="N17" s="399"/>
    </row>
    <row r="18" spans="1:14" x14ac:dyDescent="0.2">
      <c r="A18" s="4">
        <v>5</v>
      </c>
      <c r="B18" s="408">
        <v>0</v>
      </c>
      <c r="C18" s="459">
        <v>0</v>
      </c>
      <c r="D18" s="400">
        <v>0</v>
      </c>
      <c r="E18" s="401" t="str">
        <f t="shared" si="1"/>
        <v>-</v>
      </c>
      <c r="F18" s="402" t="str">
        <f t="shared" si="0"/>
        <v>-</v>
      </c>
      <c r="G18" s="265"/>
      <c r="H18" s="399"/>
      <c r="I18" s="399"/>
      <c r="J18" s="399"/>
      <c r="K18" s="399"/>
      <c r="L18" s="399"/>
      <c r="M18" s="399"/>
      <c r="N18" s="399"/>
    </row>
    <row r="19" spans="1:14" x14ac:dyDescent="0.2">
      <c r="A19" s="4">
        <v>6</v>
      </c>
      <c r="B19" s="408">
        <v>0</v>
      </c>
      <c r="C19" s="459">
        <v>0</v>
      </c>
      <c r="D19" s="400">
        <v>0</v>
      </c>
      <c r="E19" s="401" t="str">
        <f t="shared" si="1"/>
        <v>-</v>
      </c>
      <c r="F19" s="402" t="str">
        <f t="shared" si="0"/>
        <v>-</v>
      </c>
      <c r="G19" s="265"/>
      <c r="H19" s="399"/>
      <c r="I19" s="399"/>
      <c r="J19" s="399"/>
      <c r="K19" s="399"/>
      <c r="L19" s="399"/>
      <c r="M19" s="399"/>
      <c r="N19" s="399"/>
    </row>
    <row r="20" spans="1:14" x14ac:dyDescent="0.2">
      <c r="A20" s="4">
        <v>7</v>
      </c>
      <c r="B20" s="408">
        <v>0</v>
      </c>
      <c r="C20" s="459">
        <v>0</v>
      </c>
      <c r="D20" s="400">
        <v>0</v>
      </c>
      <c r="E20" s="401" t="str">
        <f t="shared" si="1"/>
        <v>-</v>
      </c>
      <c r="F20" s="402" t="str">
        <f t="shared" si="0"/>
        <v>-</v>
      </c>
      <c r="G20" s="265"/>
      <c r="H20" s="399"/>
      <c r="I20" s="399"/>
      <c r="J20" s="399"/>
      <c r="K20" s="399"/>
      <c r="L20" s="399"/>
      <c r="M20" s="399"/>
      <c r="N20" s="399"/>
    </row>
    <row r="21" spans="1:14" x14ac:dyDescent="0.2">
      <c r="A21" s="4">
        <v>8</v>
      </c>
      <c r="B21" s="408">
        <v>0</v>
      </c>
      <c r="C21" s="459">
        <v>0</v>
      </c>
      <c r="D21" s="400">
        <v>0</v>
      </c>
      <c r="E21" s="401" t="str">
        <f t="shared" si="1"/>
        <v>-</v>
      </c>
      <c r="F21" s="402" t="str">
        <f t="shared" si="0"/>
        <v>-</v>
      </c>
      <c r="G21" s="265"/>
      <c r="H21" s="399"/>
      <c r="I21" s="399"/>
      <c r="J21" s="399"/>
      <c r="K21" s="399"/>
      <c r="L21" s="399"/>
      <c r="M21" s="399"/>
      <c r="N21" s="399"/>
    </row>
    <row r="22" spans="1:14" x14ac:dyDescent="0.2">
      <c r="A22" s="4">
        <v>9</v>
      </c>
      <c r="B22" s="408">
        <v>0</v>
      </c>
      <c r="C22" s="459">
        <v>0</v>
      </c>
      <c r="D22" s="400">
        <v>0</v>
      </c>
      <c r="E22" s="401" t="str">
        <f t="shared" si="1"/>
        <v>-</v>
      </c>
      <c r="F22" s="402" t="str">
        <f t="shared" si="0"/>
        <v>-</v>
      </c>
      <c r="G22" s="265"/>
      <c r="H22" s="399"/>
      <c r="I22" s="399"/>
      <c r="J22" s="399"/>
      <c r="K22" s="399"/>
      <c r="L22" s="399"/>
      <c r="M22" s="399"/>
      <c r="N22" s="399"/>
    </row>
    <row r="23" spans="1:14" x14ac:dyDescent="0.2">
      <c r="A23" s="4">
        <v>10</v>
      </c>
      <c r="B23" s="408">
        <v>0</v>
      </c>
      <c r="C23" s="459">
        <v>0</v>
      </c>
      <c r="D23" s="400">
        <v>0</v>
      </c>
      <c r="E23" s="401" t="str">
        <f t="shared" si="1"/>
        <v>-</v>
      </c>
      <c r="F23" s="402" t="str">
        <f t="shared" si="0"/>
        <v>-</v>
      </c>
      <c r="G23" s="265"/>
      <c r="H23" s="399"/>
      <c r="I23" s="399"/>
      <c r="J23" s="399"/>
      <c r="K23" s="399"/>
      <c r="L23" s="399"/>
      <c r="M23" s="399"/>
      <c r="N23" s="399"/>
    </row>
    <row r="24" spans="1:14" x14ac:dyDescent="0.2">
      <c r="A24" s="4">
        <v>11</v>
      </c>
      <c r="B24" s="408">
        <v>0</v>
      </c>
      <c r="C24" s="459">
        <v>0</v>
      </c>
      <c r="D24" s="400">
        <v>0</v>
      </c>
      <c r="E24" s="401" t="str">
        <f t="shared" si="1"/>
        <v>-</v>
      </c>
      <c r="F24" s="402" t="str">
        <f t="shared" si="0"/>
        <v>-</v>
      </c>
      <c r="G24" s="265"/>
      <c r="H24" s="399"/>
      <c r="I24" s="399"/>
      <c r="J24" s="399"/>
      <c r="K24" s="399"/>
      <c r="L24" s="399"/>
      <c r="M24" s="399"/>
      <c r="N24" s="399"/>
    </row>
    <row r="25" spans="1:14" x14ac:dyDescent="0.2">
      <c r="A25" s="4">
        <v>12</v>
      </c>
      <c r="B25" s="408">
        <v>0</v>
      </c>
      <c r="C25" s="459">
        <v>0</v>
      </c>
      <c r="D25" s="400">
        <v>0</v>
      </c>
      <c r="E25" s="401" t="str">
        <f t="shared" si="1"/>
        <v>-</v>
      </c>
      <c r="F25" s="402" t="str">
        <f t="shared" si="0"/>
        <v>-</v>
      </c>
      <c r="G25" s="265"/>
      <c r="H25" s="399"/>
      <c r="I25" s="399"/>
      <c r="J25" s="399"/>
      <c r="K25" s="399"/>
      <c r="L25" s="399"/>
      <c r="M25" s="399"/>
      <c r="N25" s="399"/>
    </row>
    <row r="26" spans="1:14" x14ac:dyDescent="0.2">
      <c r="A26" s="4">
        <v>13</v>
      </c>
      <c r="B26" s="408">
        <v>0</v>
      </c>
      <c r="C26" s="459">
        <v>0</v>
      </c>
      <c r="D26" s="400">
        <v>0</v>
      </c>
      <c r="E26" s="401" t="str">
        <f t="shared" si="1"/>
        <v>-</v>
      </c>
      <c r="F26" s="402" t="str">
        <f t="shared" si="0"/>
        <v>-</v>
      </c>
      <c r="G26" s="265"/>
      <c r="H26" s="399"/>
      <c r="I26" s="399"/>
      <c r="J26" s="399"/>
      <c r="K26" s="399"/>
      <c r="L26" s="399"/>
      <c r="M26" s="399"/>
      <c r="N26" s="399"/>
    </row>
    <row r="27" spans="1:14" x14ac:dyDescent="0.2">
      <c r="A27" s="4">
        <v>14</v>
      </c>
      <c r="B27" s="408">
        <v>0</v>
      </c>
      <c r="C27" s="459">
        <v>0</v>
      </c>
      <c r="D27" s="400">
        <v>0</v>
      </c>
      <c r="E27" s="401" t="str">
        <f t="shared" si="1"/>
        <v>-</v>
      </c>
      <c r="F27" s="402" t="str">
        <f t="shared" si="0"/>
        <v>-</v>
      </c>
      <c r="G27" s="265"/>
      <c r="H27" s="399"/>
      <c r="I27" s="399"/>
      <c r="J27" s="399"/>
      <c r="K27" s="399"/>
      <c r="L27" s="399"/>
      <c r="M27" s="399"/>
      <c r="N27" s="399"/>
    </row>
    <row r="28" spans="1:14" x14ac:dyDescent="0.2">
      <c r="A28" s="4">
        <v>15</v>
      </c>
      <c r="B28" s="408">
        <v>0</v>
      </c>
      <c r="C28" s="459">
        <v>0</v>
      </c>
      <c r="D28" s="400">
        <v>0</v>
      </c>
      <c r="E28" s="401" t="str">
        <f t="shared" si="1"/>
        <v>-</v>
      </c>
      <c r="F28" s="402" t="str">
        <f t="shared" si="0"/>
        <v>-</v>
      </c>
      <c r="G28" s="265"/>
      <c r="H28" s="399"/>
      <c r="I28" s="399"/>
      <c r="J28" s="399"/>
      <c r="K28" s="399"/>
      <c r="L28" s="399"/>
      <c r="M28" s="399"/>
      <c r="N28" s="399"/>
    </row>
    <row r="29" spans="1:14" x14ac:dyDescent="0.2">
      <c r="A29" s="4">
        <v>16</v>
      </c>
      <c r="B29" s="408">
        <v>0</v>
      </c>
      <c r="C29" s="459">
        <v>0</v>
      </c>
      <c r="D29" s="400">
        <v>0</v>
      </c>
      <c r="E29" s="401" t="str">
        <f>IF(C29=0,"-",C29/$C$31)</f>
        <v>-</v>
      </c>
      <c r="F29" s="402" t="str">
        <f>IF(C29=0,"-",IF(INT($C$9*E29)&lt;1,1,INT($C$9*E29)))</f>
        <v>-</v>
      </c>
      <c r="G29" s="265"/>
      <c r="H29" s="399"/>
      <c r="I29" s="399"/>
      <c r="J29" s="399"/>
      <c r="K29" s="399"/>
      <c r="L29" s="399"/>
      <c r="M29" s="399"/>
      <c r="N29" s="399"/>
    </row>
    <row r="30" spans="1:14" s="10" customFormat="1" x14ac:dyDescent="0.2">
      <c r="B30" s="20" t="s">
        <v>174</v>
      </c>
      <c r="C30" s="460" t="s">
        <v>4</v>
      </c>
      <c r="D30" s="403" t="s">
        <v>4</v>
      </c>
      <c r="E30" s="403" t="s">
        <v>4</v>
      </c>
      <c r="F30" s="404">
        <f>IF($C$9-SUM(F14:F29)&lt;0,0,$C$9-SUM(F14:F29))</f>
        <v>1</v>
      </c>
      <c r="G30" s="265"/>
      <c r="H30" s="264" t="str">
        <f t="shared" ref="H30:N30" si="2">IF(H13="","",IF(H$9-SUM(H14:H29)&lt;0,0,H$9-SUM(H14:H29)))</f>
        <v/>
      </c>
      <c r="I30" s="264" t="str">
        <f t="shared" si="2"/>
        <v/>
      </c>
      <c r="J30" s="264" t="str">
        <f t="shared" si="2"/>
        <v/>
      </c>
      <c r="K30" s="264" t="str">
        <f t="shared" si="2"/>
        <v/>
      </c>
      <c r="L30" s="264" t="str">
        <f t="shared" si="2"/>
        <v/>
      </c>
      <c r="M30" s="264" t="str">
        <f t="shared" si="2"/>
        <v/>
      </c>
      <c r="N30" s="264" t="str">
        <f t="shared" si="2"/>
        <v/>
      </c>
    </row>
    <row r="31" spans="1:14" s="11" customFormat="1" ht="15.75" x14ac:dyDescent="0.25">
      <c r="B31" s="30" t="s">
        <v>52</v>
      </c>
      <c r="C31" s="461">
        <f>SUM(C14:C29)</f>
        <v>168103.00399999999</v>
      </c>
      <c r="D31" s="406"/>
      <c r="E31" s="405">
        <f>SUM(E14:E29)</f>
        <v>1</v>
      </c>
      <c r="F31" s="407">
        <f>SUM(F14:F29)</f>
        <v>49</v>
      </c>
      <c r="G31" s="267">
        <f>SUM(H31:N31)</f>
        <v>0</v>
      </c>
      <c r="H31" s="266">
        <f t="shared" ref="H31:N31" si="3">SUM(H14:H29)</f>
        <v>0</v>
      </c>
      <c r="I31" s="266">
        <f t="shared" si="3"/>
        <v>0</v>
      </c>
      <c r="J31" s="266">
        <f t="shared" si="3"/>
        <v>0</v>
      </c>
      <c r="K31" s="266">
        <f t="shared" si="3"/>
        <v>0</v>
      </c>
      <c r="L31" s="266">
        <f t="shared" si="3"/>
        <v>0</v>
      </c>
      <c r="M31" s="266">
        <f t="shared" si="3"/>
        <v>0</v>
      </c>
      <c r="N31" s="266">
        <f t="shared" si="3"/>
        <v>0</v>
      </c>
    </row>
    <row r="32" spans="1:14" ht="6" customHeight="1" x14ac:dyDescent="0.2"/>
    <row r="33" spans="2:10" ht="15.75" x14ac:dyDescent="0.25">
      <c r="B33" s="31" t="s">
        <v>175</v>
      </c>
    </row>
    <row r="34" spans="2:10" ht="15.75" x14ac:dyDescent="0.25">
      <c r="B34" s="31" t="s">
        <v>176</v>
      </c>
    </row>
    <row r="35" spans="2:10" ht="15.75" x14ac:dyDescent="0.25">
      <c r="B35" s="31" t="s">
        <v>177</v>
      </c>
    </row>
    <row r="36" spans="2:10" ht="15.75" x14ac:dyDescent="0.25">
      <c r="B36" s="31" t="s">
        <v>178</v>
      </c>
    </row>
    <row r="37" spans="2:10" ht="6" customHeight="1" x14ac:dyDescent="0.2"/>
    <row r="38" spans="2:10" x14ac:dyDescent="0.2">
      <c r="B38" s="562" t="s">
        <v>179</v>
      </c>
      <c r="C38" s="563"/>
      <c r="D38" s="563"/>
      <c r="E38" s="563"/>
      <c r="F38" s="563"/>
      <c r="G38" s="564"/>
    </row>
    <row r="39" spans="2:10" ht="55.9" customHeight="1" x14ac:dyDescent="0.2">
      <c r="B39" s="565" t="s">
        <v>899</v>
      </c>
      <c r="C39" s="566"/>
      <c r="D39" s="566"/>
      <c r="E39" s="566"/>
      <c r="F39" s="566"/>
      <c r="G39" s="567"/>
    </row>
    <row r="40" spans="2:10" x14ac:dyDescent="0.2"/>
    <row r="48" spans="2:10" hidden="1" x14ac:dyDescent="0.2">
      <c r="J48" s="54"/>
    </row>
    <row r="53" ht="39.200000000000003" hidden="1" customHeight="1" x14ac:dyDescent="0.2"/>
  </sheetData>
  <sheetProtection algorithmName="SHA-512" hashValue="Ul/7qzSD/bWn46K9PHjQTbfipblG7XXyJtirmSiwngs3hhhn2JzE8steDZ58IAtOzSVI6Rt2u4Qs2t5KrsC6vg==" saltValue="LaZpylj2IPyvES4k0n8riA==" spinCount="100000" sheet="1" objects="1" scenarios="1" sort="0"/>
  <customSheetViews>
    <customSheetView guid="{F9B0EF6A-EDAD-43FD-9C3C-2B5A9DD114F5}" scale="75" zeroValues="0" fitToPage="1">
      <pane xSplit="3" ySplit="13" topLeftCell="D14" activePane="bottomRight" state="frozen"/>
      <selection pane="bottomRight" activeCell="C6" sqref="C6"/>
      <pageMargins left="0.78740157480314965" right="0.78740157480314965" top="0.98425196850393704" bottom="0.98425196850393704" header="0.51181102362204722" footer="0.51181102362204722"/>
      <printOptions horizontalCentered="1"/>
      <pageSetup paperSize="9" scale="85" orientation="landscape" horizontalDpi="1200" verticalDpi="1200" r:id="rId1"/>
      <headerFooter alignWithMargins="0">
        <oddHeader>&amp;A</oddHeader>
        <oddFooter>&amp;CPage &amp;P</oddFooter>
      </headerFooter>
    </customSheetView>
  </customSheetViews>
  <mergeCells count="13">
    <mergeCell ref="C7:E7"/>
    <mergeCell ref="C6:E6"/>
    <mergeCell ref="C5:E5"/>
    <mergeCell ref="C4:E4"/>
    <mergeCell ref="C3:E3"/>
    <mergeCell ref="F11:F13"/>
    <mergeCell ref="B38:G38"/>
    <mergeCell ref="B39:G39"/>
    <mergeCell ref="B11:B13"/>
    <mergeCell ref="C11:C13"/>
    <mergeCell ref="D11:D13"/>
    <mergeCell ref="E11:E13"/>
    <mergeCell ref="G11:N11"/>
  </mergeCells>
  <phoneticPr fontId="0" type="noConversion"/>
  <dataValidations count="2">
    <dataValidation type="decimal" allowBlank="1" showInputMessage="1" showErrorMessage="1" sqref="C14:D29">
      <formula1>0</formula1>
      <formula2>100000000000000</formula2>
    </dataValidation>
    <dataValidation type="decimal" operator="greaterThanOrEqual" allowBlank="1" showInputMessage="1" showErrorMessage="1" sqref="H14:N29">
      <formula1>0</formula1>
    </dataValidation>
  </dataValidations>
  <hyperlinks>
    <hyperlink ref="O1" location="'Submission Report'!A1" display="&lt;-- GO BACK"/>
  </hyperlinks>
  <printOptions horizontalCentered="1"/>
  <pageMargins left="0.78740157480314965" right="0.78740157480314965" top="0.98425196850393704" bottom="0.98425196850393704" header="0.51181102362204722" footer="0.51181102362204722"/>
  <pageSetup paperSize="9" scale="75" orientation="landscape" r:id="rId2"/>
  <headerFooter alignWithMargins="0">
    <oddHeader>&amp;A</oddHeader>
    <oddFooter>&amp;CPage &amp;P</oddFooter>
  </headerFooter>
  <ignoredErrors>
    <ignoredError sqref="C5" unlocked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53"/>
  <sheetViews>
    <sheetView showGridLines="0" zoomScaleNormal="100" workbookViewId="0">
      <selection activeCell="C15" sqref="C15"/>
    </sheetView>
  </sheetViews>
  <sheetFormatPr defaultColWidth="0" defaultRowHeight="12.75" zeroHeight="1" x14ac:dyDescent="0.2"/>
  <cols>
    <col min="1" max="1" width="3.28515625" style="4" bestFit="1" customWidth="1"/>
    <col min="2" max="2" width="38.85546875" style="4" customWidth="1"/>
    <col min="3" max="3" width="23.5703125" style="4" customWidth="1"/>
    <col min="4" max="4" width="12" style="4" customWidth="1"/>
    <col min="5" max="5" width="12.42578125" style="4" customWidth="1"/>
    <col min="6" max="6" width="13.7109375" style="4" customWidth="1"/>
    <col min="7" max="7" width="9.28515625" style="4" bestFit="1" customWidth="1"/>
    <col min="8" max="12" width="10.7109375" style="4" customWidth="1"/>
    <col min="13" max="16" width="9.140625" style="4" customWidth="1"/>
    <col min="17" max="16384" width="0" style="4" hidden="1"/>
  </cols>
  <sheetData>
    <row r="1" spans="1:16" ht="23.25" x14ac:dyDescent="0.3">
      <c r="B1" s="3" t="s">
        <v>422</v>
      </c>
      <c r="C1" s="22"/>
      <c r="O1" s="288" t="s">
        <v>860</v>
      </c>
      <c r="P1" s="291"/>
    </row>
    <row r="2" spans="1:16" ht="3.2" customHeight="1" x14ac:dyDescent="0.25">
      <c r="B2" s="23"/>
      <c r="C2" s="22"/>
    </row>
    <row r="3" spans="1:16" ht="15.75" x14ac:dyDescent="0.2">
      <c r="B3" s="24" t="s">
        <v>117</v>
      </c>
      <c r="C3" s="572" t="str">
        <f>'Contacts&amp;Annual Summary'!C9</f>
        <v>Slovakia</v>
      </c>
      <c r="D3" s="572"/>
      <c r="E3" s="572"/>
    </row>
    <row r="4" spans="1:16" ht="15.6" customHeight="1" x14ac:dyDescent="0.2">
      <c r="B4" s="24" t="s">
        <v>266</v>
      </c>
      <c r="C4" s="572" t="s">
        <v>112</v>
      </c>
      <c r="D4" s="572"/>
      <c r="E4" s="572"/>
    </row>
    <row r="5" spans="1:16" ht="16.149999999999999" customHeight="1" x14ac:dyDescent="0.2">
      <c r="B5" s="24" t="s">
        <v>180</v>
      </c>
      <c r="C5" s="572" t="str">
        <f>IF(COUNTIF('FQMS&amp;Sampling'!C28:C31,"Yes")&gt;1,"Unknown",IF(COUNTIF('FQMS&amp;Sampling'!C28:C31,"Yes")=0,"Select Model used in FQMS",INDEX('FQMS&amp;Sampling'!B28:B31,MATCH("Yes",'FQMS&amp;Sampling'!C28:C31,0))))</f>
        <v>EN 14274 Statistical Model C</v>
      </c>
      <c r="D5" s="572"/>
      <c r="E5" s="572"/>
    </row>
    <row r="6" spans="1:16" ht="15.75" x14ac:dyDescent="0.2">
      <c r="B6" s="24" t="s">
        <v>116</v>
      </c>
      <c r="C6" s="572">
        <f>'Contacts&amp;Annual Summary'!C8</f>
        <v>2020</v>
      </c>
      <c r="D6" s="572"/>
      <c r="E6" s="572"/>
    </row>
    <row r="7" spans="1:16" ht="15.75" x14ac:dyDescent="0.2">
      <c r="B7" s="24" t="s">
        <v>163</v>
      </c>
      <c r="C7" s="572" t="s">
        <v>274</v>
      </c>
      <c r="D7" s="572"/>
      <c r="E7" s="572"/>
    </row>
    <row r="8" spans="1:16" ht="3.6" customHeight="1" x14ac:dyDescent="0.2">
      <c r="B8" s="21"/>
      <c r="C8" s="22"/>
    </row>
    <row r="9" spans="1:16" ht="15.75" x14ac:dyDescent="0.25">
      <c r="A9" s="11"/>
      <c r="B9" s="178" t="s">
        <v>487</v>
      </c>
      <c r="C9" s="260">
        <v>50</v>
      </c>
      <c r="D9" s="35"/>
      <c r="E9" s="36"/>
      <c r="F9" s="37"/>
      <c r="G9" s="38"/>
      <c r="H9" s="265"/>
      <c r="I9" s="265"/>
      <c r="J9" s="265"/>
      <c r="K9" s="265"/>
      <c r="L9" s="265"/>
      <c r="M9" s="265"/>
      <c r="N9" s="265"/>
    </row>
    <row r="10" spans="1:16" s="12" customFormat="1" ht="3.2" customHeight="1" x14ac:dyDescent="0.2">
      <c r="A10" s="25"/>
      <c r="B10" s="26"/>
      <c r="C10" s="27"/>
    </row>
    <row r="11" spans="1:16" ht="12.75" customHeight="1" x14ac:dyDescent="0.2">
      <c r="B11" s="568" t="s">
        <v>164</v>
      </c>
      <c r="C11" s="559" t="s">
        <v>868</v>
      </c>
      <c r="D11" s="559" t="s">
        <v>181</v>
      </c>
      <c r="E11" s="559" t="s">
        <v>165</v>
      </c>
      <c r="F11" s="559" t="s">
        <v>182</v>
      </c>
      <c r="G11" s="571" t="s">
        <v>166</v>
      </c>
      <c r="H11" s="571"/>
      <c r="I11" s="571"/>
      <c r="J11" s="571"/>
      <c r="K11" s="571"/>
      <c r="L11" s="571"/>
      <c r="M11" s="571"/>
      <c r="N11" s="571"/>
    </row>
    <row r="12" spans="1:16" x14ac:dyDescent="0.2">
      <c r="B12" s="569"/>
      <c r="C12" s="560"/>
      <c r="D12" s="560"/>
      <c r="E12" s="560"/>
      <c r="F12" s="560"/>
      <c r="G12" s="28" t="s">
        <v>167</v>
      </c>
      <c r="H12" s="52" t="s">
        <v>168</v>
      </c>
      <c r="I12" s="52" t="s">
        <v>169</v>
      </c>
      <c r="J12" s="52" t="s">
        <v>170</v>
      </c>
      <c r="K12" s="52" t="s">
        <v>171</v>
      </c>
      <c r="L12" s="52" t="s">
        <v>172</v>
      </c>
      <c r="M12" s="57" t="s">
        <v>264</v>
      </c>
      <c r="N12" s="57" t="s">
        <v>265</v>
      </c>
    </row>
    <row r="13" spans="1:16" x14ac:dyDescent="0.2">
      <c r="B13" s="570"/>
      <c r="C13" s="561"/>
      <c r="D13" s="561"/>
      <c r="E13" s="561"/>
      <c r="F13" s="561"/>
      <c r="G13" s="29" t="s">
        <v>173</v>
      </c>
      <c r="H13" s="259"/>
      <c r="I13" s="259"/>
      <c r="J13" s="259"/>
      <c r="K13" s="259"/>
      <c r="L13" s="259"/>
      <c r="M13" s="259"/>
      <c r="N13" s="259"/>
    </row>
    <row r="14" spans="1:16" x14ac:dyDescent="0.2">
      <c r="A14" s="4">
        <v>1</v>
      </c>
      <c r="B14" s="469" t="s">
        <v>897</v>
      </c>
      <c r="C14" s="459">
        <v>830635.01500000001</v>
      </c>
      <c r="D14" s="400">
        <v>0</v>
      </c>
      <c r="E14" s="401">
        <f>IF(C14=0,"-",C14/$C$31)</f>
        <v>1</v>
      </c>
      <c r="F14" s="402">
        <f t="shared" ref="F14:F28" si="0">IF(C14=0,"-",IF(INT($C$9*E14)&lt;1,1,INT($C$9*E14)))</f>
        <v>50</v>
      </c>
      <c r="G14" s="265"/>
      <c r="H14" s="399"/>
      <c r="I14" s="399"/>
      <c r="J14" s="399"/>
      <c r="K14" s="399"/>
      <c r="L14" s="399"/>
      <c r="M14" s="399"/>
      <c r="N14" s="399"/>
    </row>
    <row r="15" spans="1:16" x14ac:dyDescent="0.2">
      <c r="A15" s="4">
        <v>2</v>
      </c>
      <c r="B15" s="408">
        <v>0</v>
      </c>
      <c r="C15" s="459">
        <v>0</v>
      </c>
      <c r="D15" s="400">
        <v>0</v>
      </c>
      <c r="E15" s="401" t="str">
        <f t="shared" ref="E15:E28" si="1">IF(C15=0,"-",C15/$C$31)</f>
        <v>-</v>
      </c>
      <c r="F15" s="402" t="str">
        <f t="shared" si="0"/>
        <v>-</v>
      </c>
      <c r="G15" s="265"/>
      <c r="H15" s="399"/>
      <c r="I15" s="399"/>
      <c r="J15" s="399"/>
      <c r="K15" s="399"/>
      <c r="L15" s="399"/>
      <c r="M15" s="399"/>
      <c r="N15" s="399"/>
    </row>
    <row r="16" spans="1:16" x14ac:dyDescent="0.2">
      <c r="A16" s="4">
        <v>3</v>
      </c>
      <c r="B16" s="408">
        <v>0</v>
      </c>
      <c r="C16" s="459">
        <v>0</v>
      </c>
      <c r="D16" s="400">
        <v>0</v>
      </c>
      <c r="E16" s="401" t="str">
        <f t="shared" si="1"/>
        <v>-</v>
      </c>
      <c r="F16" s="402" t="str">
        <f t="shared" si="0"/>
        <v>-</v>
      </c>
      <c r="G16" s="265"/>
      <c r="H16" s="399"/>
      <c r="I16" s="399"/>
      <c r="J16" s="399"/>
      <c r="K16" s="399"/>
      <c r="L16" s="399"/>
      <c r="M16" s="399"/>
      <c r="N16" s="399"/>
    </row>
    <row r="17" spans="1:14" x14ac:dyDescent="0.2">
      <c r="A17" s="4">
        <v>4</v>
      </c>
      <c r="B17" s="408">
        <v>0</v>
      </c>
      <c r="C17" s="459">
        <v>0</v>
      </c>
      <c r="D17" s="400">
        <v>0</v>
      </c>
      <c r="E17" s="401" t="str">
        <f t="shared" si="1"/>
        <v>-</v>
      </c>
      <c r="F17" s="402" t="str">
        <f t="shared" si="0"/>
        <v>-</v>
      </c>
      <c r="G17" s="265"/>
      <c r="H17" s="399"/>
      <c r="I17" s="399"/>
      <c r="J17" s="399"/>
      <c r="K17" s="399"/>
      <c r="L17" s="399"/>
      <c r="M17" s="399"/>
      <c r="N17" s="399"/>
    </row>
    <row r="18" spans="1:14" x14ac:dyDescent="0.2">
      <c r="A18" s="4">
        <v>5</v>
      </c>
      <c r="B18" s="408">
        <v>0</v>
      </c>
      <c r="C18" s="459">
        <v>0</v>
      </c>
      <c r="D18" s="400">
        <v>0</v>
      </c>
      <c r="E18" s="401" t="str">
        <f t="shared" si="1"/>
        <v>-</v>
      </c>
      <c r="F18" s="402" t="str">
        <f t="shared" si="0"/>
        <v>-</v>
      </c>
      <c r="G18" s="265"/>
      <c r="H18" s="399"/>
      <c r="I18" s="399"/>
      <c r="J18" s="399"/>
      <c r="K18" s="399"/>
      <c r="L18" s="399"/>
      <c r="M18" s="399"/>
      <c r="N18" s="399"/>
    </row>
    <row r="19" spans="1:14" x14ac:dyDescent="0.2">
      <c r="A19" s="4">
        <v>6</v>
      </c>
      <c r="B19" s="408">
        <v>0</v>
      </c>
      <c r="C19" s="459">
        <v>0</v>
      </c>
      <c r="D19" s="400">
        <v>0</v>
      </c>
      <c r="E19" s="401" t="str">
        <f t="shared" si="1"/>
        <v>-</v>
      </c>
      <c r="F19" s="402" t="str">
        <f t="shared" si="0"/>
        <v>-</v>
      </c>
      <c r="G19" s="265"/>
      <c r="H19" s="399"/>
      <c r="I19" s="399"/>
      <c r="J19" s="399"/>
      <c r="K19" s="399"/>
      <c r="L19" s="399"/>
      <c r="M19" s="399"/>
      <c r="N19" s="399"/>
    </row>
    <row r="20" spans="1:14" x14ac:dyDescent="0.2">
      <c r="A20" s="4">
        <v>7</v>
      </c>
      <c r="B20" s="408">
        <v>0</v>
      </c>
      <c r="C20" s="459">
        <v>0</v>
      </c>
      <c r="D20" s="400">
        <v>0</v>
      </c>
      <c r="E20" s="401" t="str">
        <f t="shared" si="1"/>
        <v>-</v>
      </c>
      <c r="F20" s="402" t="str">
        <f t="shared" si="0"/>
        <v>-</v>
      </c>
      <c r="G20" s="265"/>
      <c r="H20" s="399"/>
      <c r="I20" s="399"/>
      <c r="J20" s="399"/>
      <c r="K20" s="399"/>
      <c r="L20" s="399"/>
      <c r="M20" s="399"/>
      <c r="N20" s="399"/>
    </row>
    <row r="21" spans="1:14" x14ac:dyDescent="0.2">
      <c r="A21" s="4">
        <v>8</v>
      </c>
      <c r="B21" s="408">
        <v>0</v>
      </c>
      <c r="C21" s="459">
        <v>0</v>
      </c>
      <c r="D21" s="400">
        <v>0</v>
      </c>
      <c r="E21" s="401" t="str">
        <f t="shared" si="1"/>
        <v>-</v>
      </c>
      <c r="F21" s="402" t="str">
        <f t="shared" si="0"/>
        <v>-</v>
      </c>
      <c r="G21" s="265"/>
      <c r="H21" s="399"/>
      <c r="I21" s="399"/>
      <c r="J21" s="399"/>
      <c r="K21" s="399"/>
      <c r="L21" s="399"/>
      <c r="M21" s="399"/>
      <c r="N21" s="399"/>
    </row>
    <row r="22" spans="1:14" x14ac:dyDescent="0.2">
      <c r="A22" s="4">
        <v>9</v>
      </c>
      <c r="B22" s="408">
        <v>0</v>
      </c>
      <c r="C22" s="459">
        <v>0</v>
      </c>
      <c r="D22" s="400">
        <v>0</v>
      </c>
      <c r="E22" s="401" t="str">
        <f t="shared" si="1"/>
        <v>-</v>
      </c>
      <c r="F22" s="402" t="str">
        <f t="shared" si="0"/>
        <v>-</v>
      </c>
      <c r="G22" s="265"/>
      <c r="H22" s="399"/>
      <c r="I22" s="399"/>
      <c r="J22" s="399"/>
      <c r="K22" s="399"/>
      <c r="L22" s="399"/>
      <c r="M22" s="399"/>
      <c r="N22" s="399"/>
    </row>
    <row r="23" spans="1:14" x14ac:dyDescent="0.2">
      <c r="A23" s="4">
        <v>10</v>
      </c>
      <c r="B23" s="408">
        <v>0</v>
      </c>
      <c r="C23" s="459">
        <v>0</v>
      </c>
      <c r="D23" s="400">
        <v>0</v>
      </c>
      <c r="E23" s="401" t="str">
        <f t="shared" si="1"/>
        <v>-</v>
      </c>
      <c r="F23" s="402" t="str">
        <f t="shared" si="0"/>
        <v>-</v>
      </c>
      <c r="G23" s="265"/>
      <c r="H23" s="399"/>
      <c r="I23" s="399"/>
      <c r="J23" s="399"/>
      <c r="K23" s="399"/>
      <c r="L23" s="399"/>
      <c r="M23" s="399"/>
      <c r="N23" s="399"/>
    </row>
    <row r="24" spans="1:14" x14ac:dyDescent="0.2">
      <c r="A24" s="4">
        <v>11</v>
      </c>
      <c r="B24" s="408">
        <v>0</v>
      </c>
      <c r="C24" s="459">
        <v>0</v>
      </c>
      <c r="D24" s="400">
        <v>0</v>
      </c>
      <c r="E24" s="401" t="str">
        <f t="shared" si="1"/>
        <v>-</v>
      </c>
      <c r="F24" s="402" t="str">
        <f t="shared" si="0"/>
        <v>-</v>
      </c>
      <c r="G24" s="265"/>
      <c r="H24" s="399"/>
      <c r="I24" s="399"/>
      <c r="J24" s="399"/>
      <c r="K24" s="399"/>
      <c r="L24" s="399"/>
      <c r="M24" s="399"/>
      <c r="N24" s="399"/>
    </row>
    <row r="25" spans="1:14" x14ac:dyDescent="0.2">
      <c r="A25" s="4">
        <v>12</v>
      </c>
      <c r="B25" s="408">
        <v>0</v>
      </c>
      <c r="C25" s="459">
        <v>0</v>
      </c>
      <c r="D25" s="400">
        <v>0</v>
      </c>
      <c r="E25" s="401" t="str">
        <f t="shared" si="1"/>
        <v>-</v>
      </c>
      <c r="F25" s="402" t="str">
        <f t="shared" si="0"/>
        <v>-</v>
      </c>
      <c r="G25" s="265"/>
      <c r="H25" s="399"/>
      <c r="I25" s="399"/>
      <c r="J25" s="399"/>
      <c r="K25" s="399"/>
      <c r="L25" s="399"/>
      <c r="M25" s="399"/>
      <c r="N25" s="399"/>
    </row>
    <row r="26" spans="1:14" x14ac:dyDescent="0.2">
      <c r="A26" s="4">
        <v>13</v>
      </c>
      <c r="B26" s="408">
        <v>0</v>
      </c>
      <c r="C26" s="459">
        <v>0</v>
      </c>
      <c r="D26" s="400">
        <v>0</v>
      </c>
      <c r="E26" s="401" t="str">
        <f t="shared" si="1"/>
        <v>-</v>
      </c>
      <c r="F26" s="402" t="str">
        <f t="shared" si="0"/>
        <v>-</v>
      </c>
      <c r="G26" s="265"/>
      <c r="H26" s="399"/>
      <c r="I26" s="399"/>
      <c r="J26" s="399"/>
      <c r="K26" s="399"/>
      <c r="L26" s="399"/>
      <c r="M26" s="399"/>
      <c r="N26" s="399"/>
    </row>
    <row r="27" spans="1:14" x14ac:dyDescent="0.2">
      <c r="A27" s="4">
        <v>14</v>
      </c>
      <c r="B27" s="408">
        <v>0</v>
      </c>
      <c r="C27" s="459">
        <v>0</v>
      </c>
      <c r="D27" s="400">
        <v>0</v>
      </c>
      <c r="E27" s="401" t="str">
        <f t="shared" si="1"/>
        <v>-</v>
      </c>
      <c r="F27" s="402" t="str">
        <f t="shared" si="0"/>
        <v>-</v>
      </c>
      <c r="G27" s="265"/>
      <c r="H27" s="399"/>
      <c r="I27" s="399"/>
      <c r="J27" s="399"/>
      <c r="K27" s="399"/>
      <c r="L27" s="399"/>
      <c r="M27" s="399"/>
      <c r="N27" s="399"/>
    </row>
    <row r="28" spans="1:14" x14ac:dyDescent="0.2">
      <c r="A28" s="4">
        <v>15</v>
      </c>
      <c r="B28" s="408">
        <v>0</v>
      </c>
      <c r="C28" s="459">
        <v>0</v>
      </c>
      <c r="D28" s="400">
        <v>0</v>
      </c>
      <c r="E28" s="401" t="str">
        <f t="shared" si="1"/>
        <v>-</v>
      </c>
      <c r="F28" s="402" t="str">
        <f t="shared" si="0"/>
        <v>-</v>
      </c>
      <c r="G28" s="265"/>
      <c r="H28" s="399"/>
      <c r="I28" s="399"/>
      <c r="J28" s="399"/>
      <c r="K28" s="399"/>
      <c r="L28" s="399"/>
      <c r="M28" s="399"/>
      <c r="N28" s="399"/>
    </row>
    <row r="29" spans="1:14" x14ac:dyDescent="0.2">
      <c r="A29" s="4">
        <v>16</v>
      </c>
      <c r="B29" s="408">
        <v>0</v>
      </c>
      <c r="C29" s="459">
        <v>0</v>
      </c>
      <c r="D29" s="400">
        <v>0</v>
      </c>
      <c r="E29" s="401" t="str">
        <f>IF(C29=0,"-",C29/$C$31)</f>
        <v>-</v>
      </c>
      <c r="F29" s="402" t="str">
        <f>IF(C29=0,"-",IF(INT($C$9*E29)&lt;1,1,INT($C$9*E29)))</f>
        <v>-</v>
      </c>
      <c r="G29" s="265"/>
      <c r="H29" s="399"/>
      <c r="I29" s="399"/>
      <c r="J29" s="399"/>
      <c r="K29" s="399"/>
      <c r="L29" s="399"/>
      <c r="M29" s="399"/>
      <c r="N29" s="399"/>
    </row>
    <row r="30" spans="1:14" s="10" customFormat="1" x14ac:dyDescent="0.2">
      <c r="B30" s="20" t="s">
        <v>174</v>
      </c>
      <c r="C30" s="460" t="s">
        <v>4</v>
      </c>
      <c r="D30" s="403" t="s">
        <v>4</v>
      </c>
      <c r="E30" s="403" t="s">
        <v>4</v>
      </c>
      <c r="F30" s="404">
        <f>IF($C$9-SUM(F14:F29)&lt;0,0,$C$9-SUM(F14:F29))</f>
        <v>0</v>
      </c>
      <c r="G30" s="265"/>
      <c r="H30" s="264" t="str">
        <f t="shared" ref="H30:N30" si="2">IF(H13="","",IF(H$9-SUM(H14:H29)&lt;0,0,H$9-SUM(H14:H29)))</f>
        <v/>
      </c>
      <c r="I30" s="264" t="str">
        <f t="shared" si="2"/>
        <v/>
      </c>
      <c r="J30" s="264" t="str">
        <f t="shared" si="2"/>
        <v/>
      </c>
      <c r="K30" s="264" t="str">
        <f t="shared" si="2"/>
        <v/>
      </c>
      <c r="L30" s="264" t="str">
        <f t="shared" si="2"/>
        <v/>
      </c>
      <c r="M30" s="264" t="str">
        <f t="shared" si="2"/>
        <v/>
      </c>
      <c r="N30" s="264" t="str">
        <f t="shared" si="2"/>
        <v/>
      </c>
    </row>
    <row r="31" spans="1:14" s="11" customFormat="1" ht="15.75" x14ac:dyDescent="0.25">
      <c r="B31" s="30" t="s">
        <v>52</v>
      </c>
      <c r="C31" s="461">
        <f>SUM(C14:C29)</f>
        <v>830635.01500000001</v>
      </c>
      <c r="D31" s="406"/>
      <c r="E31" s="405">
        <f>SUM(E14:E29)</f>
        <v>1</v>
      </c>
      <c r="F31" s="407">
        <f>SUM(F14:F29)</f>
        <v>50</v>
      </c>
      <c r="G31" s="267">
        <f>SUM(H31:N31)</f>
        <v>0</v>
      </c>
      <c r="H31" s="266">
        <f t="shared" ref="H31:N31" si="3">SUM(H14:H29)</f>
        <v>0</v>
      </c>
      <c r="I31" s="266">
        <f t="shared" si="3"/>
        <v>0</v>
      </c>
      <c r="J31" s="266">
        <f t="shared" si="3"/>
        <v>0</v>
      </c>
      <c r="K31" s="266">
        <f t="shared" si="3"/>
        <v>0</v>
      </c>
      <c r="L31" s="266">
        <f t="shared" si="3"/>
        <v>0</v>
      </c>
      <c r="M31" s="266">
        <f t="shared" si="3"/>
        <v>0</v>
      </c>
      <c r="N31" s="266">
        <f t="shared" si="3"/>
        <v>0</v>
      </c>
    </row>
    <row r="32" spans="1:14" ht="6" customHeight="1" x14ac:dyDescent="0.2"/>
    <row r="33" spans="2:10" ht="15.75" x14ac:dyDescent="0.25">
      <c r="B33" s="31" t="s">
        <v>175</v>
      </c>
    </row>
    <row r="34" spans="2:10" ht="15.75" x14ac:dyDescent="0.25">
      <c r="B34" s="31" t="s">
        <v>176</v>
      </c>
    </row>
    <row r="35" spans="2:10" ht="15.75" x14ac:dyDescent="0.25">
      <c r="B35" s="31" t="s">
        <v>177</v>
      </c>
    </row>
    <row r="36" spans="2:10" ht="15.75" x14ac:dyDescent="0.25">
      <c r="B36" s="31" t="s">
        <v>178</v>
      </c>
    </row>
    <row r="37" spans="2:10" ht="6" customHeight="1" x14ac:dyDescent="0.2"/>
    <row r="38" spans="2:10" x14ac:dyDescent="0.2">
      <c r="B38" s="562" t="s">
        <v>179</v>
      </c>
      <c r="C38" s="563"/>
      <c r="D38" s="563"/>
      <c r="E38" s="563"/>
      <c r="F38" s="563"/>
      <c r="G38" s="564"/>
    </row>
    <row r="39" spans="2:10" ht="55.9" customHeight="1" x14ac:dyDescent="0.2">
      <c r="B39" s="565" t="s">
        <v>894</v>
      </c>
      <c r="C39" s="566"/>
      <c r="D39" s="566"/>
      <c r="E39" s="566"/>
      <c r="F39" s="566"/>
      <c r="G39" s="567"/>
    </row>
    <row r="40" spans="2:10" x14ac:dyDescent="0.2"/>
    <row r="48" spans="2:10" hidden="1" x14ac:dyDescent="0.2">
      <c r="J48" s="54"/>
    </row>
    <row r="53" ht="39.200000000000003" hidden="1" customHeight="1" x14ac:dyDescent="0.2"/>
  </sheetData>
  <sheetProtection algorithmName="SHA-512" hashValue="9JHK3PcQu7sVWHe2uZOH+oSInNJ/kVhz0XVvBqBWvSqJUqWofmrPC0U6e5czvihm4kFlKyXR91coiYlq6b+t2w==" saltValue="e+IE8TtY60D5Tlhgptk2yw==" spinCount="100000" sheet="1" objects="1" scenarios="1" sort="0"/>
  <customSheetViews>
    <customSheetView guid="{F9B0EF6A-EDAD-43FD-9C3C-2B5A9DD114F5}" zeroValues="0" fitToPage="1">
      <pane xSplit="3" ySplit="13" topLeftCell="D14" activePane="bottomRight" state="frozen"/>
      <selection pane="bottomRight" activeCell="C6" sqref="C6"/>
      <pageMargins left="0.78740157480314965" right="0.78740157480314965" top="0.98425196850393704" bottom="0.98425196850393704" header="0.51181102362204722" footer="0.51181102362204722"/>
      <printOptions horizontalCentered="1"/>
      <pageSetup paperSize="9" scale="85" orientation="landscape" horizontalDpi="1200" verticalDpi="1200" r:id="rId1"/>
      <headerFooter alignWithMargins="0">
        <oddHeader>&amp;A</oddHeader>
        <oddFooter>&amp;CPage &amp;P</oddFooter>
      </headerFooter>
    </customSheetView>
  </customSheetViews>
  <mergeCells count="13">
    <mergeCell ref="C7:E7"/>
    <mergeCell ref="C6:E6"/>
    <mergeCell ref="C5:E5"/>
    <mergeCell ref="C4:E4"/>
    <mergeCell ref="C3:E3"/>
    <mergeCell ref="F11:F13"/>
    <mergeCell ref="B38:G38"/>
    <mergeCell ref="B39:G39"/>
    <mergeCell ref="B11:B13"/>
    <mergeCell ref="C11:C13"/>
    <mergeCell ref="D11:D13"/>
    <mergeCell ref="E11:E13"/>
    <mergeCell ref="G11:N11"/>
  </mergeCells>
  <phoneticPr fontId="0" type="noConversion"/>
  <dataValidations count="2">
    <dataValidation type="decimal" allowBlank="1" showInputMessage="1" showErrorMessage="1" sqref="C14:D29">
      <formula1>0</formula1>
      <formula2>100000000000000</formula2>
    </dataValidation>
    <dataValidation type="decimal" operator="greaterThanOrEqual" allowBlank="1" showInputMessage="1" showErrorMessage="1" sqref="H14:N29">
      <formula1>0</formula1>
    </dataValidation>
  </dataValidations>
  <hyperlinks>
    <hyperlink ref="O1" location="'Submission Report'!A1" display="&lt;-- GO BACK"/>
  </hyperlinks>
  <printOptions horizontalCentered="1"/>
  <pageMargins left="0.78740157480314965" right="0.78740157480314965" top="0.98425196850393704" bottom="0.98425196850393704" header="0.51181102362204722" footer="0.51181102362204722"/>
  <pageSetup paperSize="9" scale="75" orientation="landscape" r:id="rId2"/>
  <headerFooter alignWithMargins="0">
    <oddHeader>&amp;A</oddHeader>
    <oddFooter>&amp;CPage &amp;P</oddFooter>
  </headerFooter>
  <ignoredErrors>
    <ignoredError sqref="C5"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14:formula1>
            <xm:f>CheckList!$W$19:$W$22</xm:f>
          </x14:formula1>
          <xm:sqref>H13:N13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P53"/>
  <sheetViews>
    <sheetView showGridLines="0" zoomScaleNormal="100" workbookViewId="0">
      <selection activeCell="C15" sqref="C15"/>
    </sheetView>
  </sheetViews>
  <sheetFormatPr defaultColWidth="0" defaultRowHeight="12.75" zeroHeight="1" x14ac:dyDescent="0.2"/>
  <cols>
    <col min="1" max="1" width="3.28515625" style="4" bestFit="1" customWidth="1"/>
    <col min="2" max="2" width="38.85546875" style="4" customWidth="1"/>
    <col min="3" max="3" width="23.5703125" style="4" customWidth="1"/>
    <col min="4" max="4" width="12" style="4" customWidth="1"/>
    <col min="5" max="5" width="12.42578125" style="4" customWidth="1"/>
    <col min="6" max="6" width="13.7109375" style="4" customWidth="1"/>
    <col min="7" max="7" width="9.28515625" style="4" bestFit="1" customWidth="1"/>
    <col min="8" max="12" width="10.7109375" style="4" customWidth="1"/>
    <col min="13" max="16" width="9.140625" style="4" customWidth="1"/>
    <col min="17" max="16384" width="0" style="4" hidden="1"/>
  </cols>
  <sheetData>
    <row r="1" spans="1:16" ht="23.25" x14ac:dyDescent="0.3">
      <c r="B1" s="3" t="s">
        <v>422</v>
      </c>
      <c r="C1" s="22"/>
      <c r="O1" s="288" t="s">
        <v>860</v>
      </c>
      <c r="P1" s="291"/>
    </row>
    <row r="2" spans="1:16" ht="3.2" customHeight="1" x14ac:dyDescent="0.25">
      <c r="B2" s="23"/>
      <c r="C2" s="22"/>
    </row>
    <row r="3" spans="1:16" ht="15.75" x14ac:dyDescent="0.2">
      <c r="B3" s="24" t="s">
        <v>117</v>
      </c>
      <c r="C3" s="572" t="str">
        <f>'Contacts&amp;Annual Summary'!C9</f>
        <v>Slovakia</v>
      </c>
      <c r="D3" s="572"/>
      <c r="E3" s="572"/>
    </row>
    <row r="4" spans="1:16" ht="15.6" customHeight="1" x14ac:dyDescent="0.2">
      <c r="B4" s="24" t="s">
        <v>266</v>
      </c>
      <c r="C4" s="572" t="s">
        <v>112</v>
      </c>
      <c r="D4" s="572"/>
      <c r="E4" s="572"/>
    </row>
    <row r="5" spans="1:16" ht="16.149999999999999" customHeight="1" x14ac:dyDescent="0.2">
      <c r="B5" s="24" t="s">
        <v>180</v>
      </c>
      <c r="C5" s="572" t="str">
        <f>IF(COUNTIF('FQMS&amp;Sampling'!C28:C31,"Yes")&gt;1,"Unknown",IF(COUNTIF('FQMS&amp;Sampling'!C28:C31,"Yes")=0,"Select Model used in FQMS",INDEX('FQMS&amp;Sampling'!B28:B31,MATCH("Yes",'FQMS&amp;Sampling'!C28:C31,0))))</f>
        <v>EN 14274 Statistical Model C</v>
      </c>
      <c r="D5" s="572"/>
      <c r="E5" s="572"/>
    </row>
    <row r="6" spans="1:16" ht="15.75" x14ac:dyDescent="0.2">
      <c r="B6" s="24" t="s">
        <v>116</v>
      </c>
      <c r="C6" s="572">
        <f>'Contacts&amp;Annual Summary'!C8</f>
        <v>2020</v>
      </c>
      <c r="D6" s="572"/>
      <c r="E6" s="572"/>
    </row>
    <row r="7" spans="1:16" ht="15.75" x14ac:dyDescent="0.2">
      <c r="B7" s="24" t="s">
        <v>163</v>
      </c>
      <c r="C7" s="572" t="s">
        <v>275</v>
      </c>
      <c r="D7" s="572"/>
      <c r="E7" s="572"/>
    </row>
    <row r="8" spans="1:16" ht="3.6" customHeight="1" x14ac:dyDescent="0.2">
      <c r="B8" s="21"/>
      <c r="C8" s="22"/>
    </row>
    <row r="9" spans="1:16" ht="15.75" x14ac:dyDescent="0.25">
      <c r="A9" s="11"/>
      <c r="B9" s="178" t="s">
        <v>487</v>
      </c>
      <c r="C9" s="266">
        <f>'Regional Diesel Sampling (S)'!C9</f>
        <v>50</v>
      </c>
      <c r="D9" s="35"/>
      <c r="E9" s="36"/>
      <c r="F9" s="37"/>
      <c r="G9" s="38"/>
      <c r="H9" s="265"/>
      <c r="I9" s="265"/>
      <c r="J9" s="265"/>
      <c r="K9" s="265"/>
      <c r="L9" s="265"/>
      <c r="M9" s="265"/>
      <c r="N9" s="265"/>
    </row>
    <row r="10" spans="1:16" s="12" customFormat="1" ht="3.2" customHeight="1" x14ac:dyDescent="0.2">
      <c r="A10" s="25"/>
      <c r="B10" s="26"/>
      <c r="C10" s="27"/>
    </row>
    <row r="11" spans="1:16" ht="12.75" customHeight="1" x14ac:dyDescent="0.2">
      <c r="B11" s="568" t="s">
        <v>164</v>
      </c>
      <c r="C11" s="559" t="s">
        <v>868</v>
      </c>
      <c r="D11" s="559" t="s">
        <v>181</v>
      </c>
      <c r="E11" s="559" t="s">
        <v>165</v>
      </c>
      <c r="F11" s="559" t="s">
        <v>182</v>
      </c>
      <c r="G11" s="571" t="s">
        <v>166</v>
      </c>
      <c r="H11" s="571"/>
      <c r="I11" s="571"/>
      <c r="J11" s="571"/>
      <c r="K11" s="571"/>
      <c r="L11" s="571"/>
      <c r="M11" s="571"/>
      <c r="N11" s="571"/>
    </row>
    <row r="12" spans="1:16" x14ac:dyDescent="0.2">
      <c r="B12" s="569"/>
      <c r="C12" s="560"/>
      <c r="D12" s="560"/>
      <c r="E12" s="560"/>
      <c r="F12" s="560"/>
      <c r="G12" s="28" t="s">
        <v>167</v>
      </c>
      <c r="H12" s="52" t="s">
        <v>168</v>
      </c>
      <c r="I12" s="52" t="s">
        <v>169</v>
      </c>
      <c r="J12" s="52" t="s">
        <v>170</v>
      </c>
      <c r="K12" s="52" t="s">
        <v>171</v>
      </c>
      <c r="L12" s="52" t="s">
        <v>172</v>
      </c>
      <c r="M12" s="57" t="s">
        <v>264</v>
      </c>
      <c r="N12" s="57" t="s">
        <v>265</v>
      </c>
    </row>
    <row r="13" spans="1:16" x14ac:dyDescent="0.2">
      <c r="B13" s="570"/>
      <c r="C13" s="561"/>
      <c r="D13" s="561"/>
      <c r="E13" s="561"/>
      <c r="F13" s="561"/>
      <c r="G13" s="29" t="s">
        <v>173</v>
      </c>
      <c r="H13" s="263" t="str">
        <f>IF('Regional Diesel Sampling (S)'!H13="","",'Regional Diesel Sampling (S)'!H13)</f>
        <v/>
      </c>
      <c r="I13" s="263" t="str">
        <f>IF('Regional Diesel Sampling (S)'!I13="","",'Regional Diesel Sampling (S)'!I13)</f>
        <v/>
      </c>
      <c r="J13" s="263" t="str">
        <f>IF('Regional Diesel Sampling (S)'!J13="","",'Regional Diesel Sampling (S)'!J13)</f>
        <v/>
      </c>
      <c r="K13" s="263" t="str">
        <f>IF('Regional Diesel Sampling (S)'!K13="","",'Regional Diesel Sampling (S)'!K13)</f>
        <v/>
      </c>
      <c r="L13" s="263" t="str">
        <f>IF('Regional Diesel Sampling (S)'!L13="","",'Regional Diesel Sampling (S)'!L13)</f>
        <v/>
      </c>
      <c r="M13" s="263" t="str">
        <f>IF('Regional Diesel Sampling (S)'!M13="","",'Regional Diesel Sampling (S)'!M13)</f>
        <v/>
      </c>
      <c r="N13" s="263" t="str">
        <f>IF('Regional Diesel Sampling (S)'!N13="","",'Regional Diesel Sampling (S)'!N13)</f>
        <v/>
      </c>
    </row>
    <row r="14" spans="1:16" x14ac:dyDescent="0.2">
      <c r="A14" s="4">
        <v>1</v>
      </c>
      <c r="B14" s="469" t="s">
        <v>897</v>
      </c>
      <c r="C14" s="459">
        <v>614029.51199999999</v>
      </c>
      <c r="D14" s="400">
        <v>0</v>
      </c>
      <c r="E14" s="401">
        <f>IF(C14=0,"-",C14/$C$31)</f>
        <v>1</v>
      </c>
      <c r="F14" s="402">
        <f t="shared" ref="F14:F28" si="0">IF(C14=0,"-",IF(INT($C$9*E14)&lt;1,1,INT($C$9*E14)))</f>
        <v>50</v>
      </c>
      <c r="G14" s="265"/>
      <c r="H14" s="399"/>
      <c r="I14" s="399"/>
      <c r="J14" s="399"/>
      <c r="K14" s="399"/>
      <c r="L14" s="399"/>
      <c r="M14" s="399"/>
      <c r="N14" s="399"/>
    </row>
    <row r="15" spans="1:16" x14ac:dyDescent="0.2">
      <c r="A15" s="4">
        <v>2</v>
      </c>
      <c r="B15" s="408">
        <v>0</v>
      </c>
      <c r="C15" s="459">
        <v>0</v>
      </c>
      <c r="D15" s="400">
        <v>0</v>
      </c>
      <c r="E15" s="401" t="str">
        <f t="shared" ref="E15:E28" si="1">IF(C15=0,"-",C15/$C$31)</f>
        <v>-</v>
      </c>
      <c r="F15" s="402" t="str">
        <f t="shared" si="0"/>
        <v>-</v>
      </c>
      <c r="G15" s="265"/>
      <c r="H15" s="399"/>
      <c r="I15" s="399"/>
      <c r="J15" s="399"/>
      <c r="K15" s="399"/>
      <c r="L15" s="399"/>
      <c r="M15" s="399"/>
      <c r="N15" s="399"/>
    </row>
    <row r="16" spans="1:16" x14ac:dyDescent="0.2">
      <c r="A16" s="4">
        <v>3</v>
      </c>
      <c r="B16" s="408">
        <v>0</v>
      </c>
      <c r="C16" s="459">
        <v>0</v>
      </c>
      <c r="D16" s="400">
        <v>0</v>
      </c>
      <c r="E16" s="401" t="str">
        <f t="shared" si="1"/>
        <v>-</v>
      </c>
      <c r="F16" s="402" t="str">
        <f t="shared" si="0"/>
        <v>-</v>
      </c>
      <c r="G16" s="265"/>
      <c r="H16" s="399"/>
      <c r="I16" s="399"/>
      <c r="J16" s="399"/>
      <c r="K16" s="399"/>
      <c r="L16" s="399"/>
      <c r="M16" s="399"/>
      <c r="N16" s="399"/>
    </row>
    <row r="17" spans="1:14" x14ac:dyDescent="0.2">
      <c r="A17" s="4">
        <v>4</v>
      </c>
      <c r="B17" s="408">
        <v>0</v>
      </c>
      <c r="C17" s="459">
        <v>0</v>
      </c>
      <c r="D17" s="400">
        <v>0</v>
      </c>
      <c r="E17" s="401" t="str">
        <f t="shared" si="1"/>
        <v>-</v>
      </c>
      <c r="F17" s="402" t="str">
        <f t="shared" si="0"/>
        <v>-</v>
      </c>
      <c r="G17" s="265"/>
      <c r="H17" s="399"/>
      <c r="I17" s="399"/>
      <c r="J17" s="399"/>
      <c r="K17" s="399"/>
      <c r="L17" s="399"/>
      <c r="M17" s="399"/>
      <c r="N17" s="399"/>
    </row>
    <row r="18" spans="1:14" x14ac:dyDescent="0.2">
      <c r="A18" s="4">
        <v>5</v>
      </c>
      <c r="B18" s="408">
        <v>0</v>
      </c>
      <c r="C18" s="459">
        <v>0</v>
      </c>
      <c r="D18" s="400">
        <v>0</v>
      </c>
      <c r="E18" s="401" t="str">
        <f t="shared" si="1"/>
        <v>-</v>
      </c>
      <c r="F18" s="402" t="str">
        <f t="shared" si="0"/>
        <v>-</v>
      </c>
      <c r="G18" s="265"/>
      <c r="H18" s="399"/>
      <c r="I18" s="399"/>
      <c r="J18" s="399"/>
      <c r="K18" s="399"/>
      <c r="L18" s="399"/>
      <c r="M18" s="399"/>
      <c r="N18" s="399"/>
    </row>
    <row r="19" spans="1:14" x14ac:dyDescent="0.2">
      <c r="A19" s="4">
        <v>6</v>
      </c>
      <c r="B19" s="408">
        <v>0</v>
      </c>
      <c r="C19" s="459">
        <v>0</v>
      </c>
      <c r="D19" s="400">
        <v>0</v>
      </c>
      <c r="E19" s="401" t="str">
        <f t="shared" si="1"/>
        <v>-</v>
      </c>
      <c r="F19" s="402" t="str">
        <f t="shared" si="0"/>
        <v>-</v>
      </c>
      <c r="G19" s="265"/>
      <c r="H19" s="399"/>
      <c r="I19" s="399"/>
      <c r="J19" s="399"/>
      <c r="K19" s="399"/>
      <c r="L19" s="399"/>
      <c r="M19" s="399"/>
      <c r="N19" s="399"/>
    </row>
    <row r="20" spans="1:14" x14ac:dyDescent="0.2">
      <c r="A20" s="4">
        <v>7</v>
      </c>
      <c r="B20" s="408">
        <v>0</v>
      </c>
      <c r="C20" s="459">
        <v>0</v>
      </c>
      <c r="D20" s="400">
        <v>0</v>
      </c>
      <c r="E20" s="401" t="str">
        <f t="shared" si="1"/>
        <v>-</v>
      </c>
      <c r="F20" s="402" t="str">
        <f t="shared" si="0"/>
        <v>-</v>
      </c>
      <c r="G20" s="265"/>
      <c r="H20" s="399"/>
      <c r="I20" s="399"/>
      <c r="J20" s="399"/>
      <c r="K20" s="399"/>
      <c r="L20" s="399"/>
      <c r="M20" s="399"/>
      <c r="N20" s="399"/>
    </row>
    <row r="21" spans="1:14" x14ac:dyDescent="0.2">
      <c r="A21" s="4">
        <v>8</v>
      </c>
      <c r="B21" s="408">
        <v>0</v>
      </c>
      <c r="C21" s="459">
        <v>0</v>
      </c>
      <c r="D21" s="400">
        <v>0</v>
      </c>
      <c r="E21" s="401" t="str">
        <f t="shared" si="1"/>
        <v>-</v>
      </c>
      <c r="F21" s="402" t="str">
        <f t="shared" si="0"/>
        <v>-</v>
      </c>
      <c r="G21" s="265"/>
      <c r="H21" s="399"/>
      <c r="I21" s="399"/>
      <c r="J21" s="399"/>
      <c r="K21" s="399"/>
      <c r="L21" s="399"/>
      <c r="M21" s="399"/>
      <c r="N21" s="399"/>
    </row>
    <row r="22" spans="1:14" x14ac:dyDescent="0.2">
      <c r="A22" s="4">
        <v>9</v>
      </c>
      <c r="B22" s="408">
        <v>0</v>
      </c>
      <c r="C22" s="459">
        <v>0</v>
      </c>
      <c r="D22" s="400">
        <v>0</v>
      </c>
      <c r="E22" s="401" t="str">
        <f t="shared" si="1"/>
        <v>-</v>
      </c>
      <c r="F22" s="402" t="str">
        <f t="shared" si="0"/>
        <v>-</v>
      </c>
      <c r="G22" s="265"/>
      <c r="H22" s="399"/>
      <c r="I22" s="399"/>
      <c r="J22" s="399"/>
      <c r="K22" s="399"/>
      <c r="L22" s="399"/>
      <c r="M22" s="399"/>
      <c r="N22" s="399"/>
    </row>
    <row r="23" spans="1:14" x14ac:dyDescent="0.2">
      <c r="A23" s="4">
        <v>10</v>
      </c>
      <c r="B23" s="408">
        <v>0</v>
      </c>
      <c r="C23" s="459">
        <v>0</v>
      </c>
      <c r="D23" s="400">
        <v>0</v>
      </c>
      <c r="E23" s="401" t="str">
        <f t="shared" si="1"/>
        <v>-</v>
      </c>
      <c r="F23" s="402" t="str">
        <f t="shared" si="0"/>
        <v>-</v>
      </c>
      <c r="G23" s="265"/>
      <c r="H23" s="399"/>
      <c r="I23" s="399"/>
      <c r="J23" s="399"/>
      <c r="K23" s="399"/>
      <c r="L23" s="399"/>
      <c r="M23" s="399"/>
      <c r="N23" s="399"/>
    </row>
    <row r="24" spans="1:14" x14ac:dyDescent="0.2">
      <c r="A24" s="4">
        <v>11</v>
      </c>
      <c r="B24" s="408">
        <v>0</v>
      </c>
      <c r="C24" s="459">
        <v>0</v>
      </c>
      <c r="D24" s="400">
        <v>0</v>
      </c>
      <c r="E24" s="401" t="str">
        <f t="shared" si="1"/>
        <v>-</v>
      </c>
      <c r="F24" s="402" t="str">
        <f t="shared" si="0"/>
        <v>-</v>
      </c>
      <c r="G24" s="265"/>
      <c r="H24" s="399"/>
      <c r="I24" s="399"/>
      <c r="J24" s="399"/>
      <c r="K24" s="399"/>
      <c r="L24" s="399"/>
      <c r="M24" s="399"/>
      <c r="N24" s="399"/>
    </row>
    <row r="25" spans="1:14" x14ac:dyDescent="0.2">
      <c r="A25" s="4">
        <v>12</v>
      </c>
      <c r="B25" s="408">
        <v>0</v>
      </c>
      <c r="C25" s="459">
        <v>0</v>
      </c>
      <c r="D25" s="400">
        <v>0</v>
      </c>
      <c r="E25" s="401" t="str">
        <f t="shared" si="1"/>
        <v>-</v>
      </c>
      <c r="F25" s="402" t="str">
        <f t="shared" si="0"/>
        <v>-</v>
      </c>
      <c r="G25" s="265"/>
      <c r="H25" s="399"/>
      <c r="I25" s="399"/>
      <c r="J25" s="399"/>
      <c r="K25" s="399"/>
      <c r="L25" s="399"/>
      <c r="M25" s="399"/>
      <c r="N25" s="399"/>
    </row>
    <row r="26" spans="1:14" x14ac:dyDescent="0.2">
      <c r="A26" s="4">
        <v>13</v>
      </c>
      <c r="B26" s="408">
        <v>0</v>
      </c>
      <c r="C26" s="459">
        <v>0</v>
      </c>
      <c r="D26" s="400">
        <v>0</v>
      </c>
      <c r="E26" s="401" t="str">
        <f t="shared" si="1"/>
        <v>-</v>
      </c>
      <c r="F26" s="402" t="str">
        <f t="shared" si="0"/>
        <v>-</v>
      </c>
      <c r="G26" s="265"/>
      <c r="H26" s="399"/>
      <c r="I26" s="399"/>
      <c r="J26" s="399"/>
      <c r="K26" s="399"/>
      <c r="L26" s="399"/>
      <c r="M26" s="399"/>
      <c r="N26" s="399"/>
    </row>
    <row r="27" spans="1:14" x14ac:dyDescent="0.2">
      <c r="A27" s="4">
        <v>14</v>
      </c>
      <c r="B27" s="408">
        <v>0</v>
      </c>
      <c r="C27" s="459">
        <v>0</v>
      </c>
      <c r="D27" s="400">
        <v>0</v>
      </c>
      <c r="E27" s="401" t="str">
        <f t="shared" si="1"/>
        <v>-</v>
      </c>
      <c r="F27" s="402" t="str">
        <f t="shared" si="0"/>
        <v>-</v>
      </c>
      <c r="G27" s="265"/>
      <c r="H27" s="399"/>
      <c r="I27" s="399"/>
      <c r="J27" s="399"/>
      <c r="K27" s="399"/>
      <c r="L27" s="399"/>
      <c r="M27" s="399"/>
      <c r="N27" s="399"/>
    </row>
    <row r="28" spans="1:14" x14ac:dyDescent="0.2">
      <c r="A28" s="4">
        <v>15</v>
      </c>
      <c r="B28" s="408">
        <v>0</v>
      </c>
      <c r="C28" s="459">
        <v>0</v>
      </c>
      <c r="D28" s="400">
        <v>0</v>
      </c>
      <c r="E28" s="401" t="str">
        <f t="shared" si="1"/>
        <v>-</v>
      </c>
      <c r="F28" s="402" t="str">
        <f t="shared" si="0"/>
        <v>-</v>
      </c>
      <c r="G28" s="265"/>
      <c r="H28" s="399"/>
      <c r="I28" s="399"/>
      <c r="J28" s="399"/>
      <c r="K28" s="399"/>
      <c r="L28" s="399"/>
      <c r="M28" s="399"/>
      <c r="N28" s="399"/>
    </row>
    <row r="29" spans="1:14" x14ac:dyDescent="0.2">
      <c r="A29" s="4">
        <v>16</v>
      </c>
      <c r="B29" s="408">
        <v>0</v>
      </c>
      <c r="C29" s="459">
        <v>0</v>
      </c>
      <c r="D29" s="400">
        <v>0</v>
      </c>
      <c r="E29" s="401" t="str">
        <f>IF(C29=0,"-",C29/$C$31)</f>
        <v>-</v>
      </c>
      <c r="F29" s="402" t="str">
        <f>IF(C29=0,"-",IF(INT($C$9*E29)&lt;1,1,INT($C$9*E29)))</f>
        <v>-</v>
      </c>
      <c r="G29" s="265"/>
      <c r="H29" s="399"/>
      <c r="I29" s="399"/>
      <c r="J29" s="399"/>
      <c r="K29" s="399"/>
      <c r="L29" s="399"/>
      <c r="M29" s="399"/>
      <c r="N29" s="399"/>
    </row>
    <row r="30" spans="1:14" s="10" customFormat="1" x14ac:dyDescent="0.2">
      <c r="B30" s="20" t="s">
        <v>174</v>
      </c>
      <c r="C30" s="460" t="s">
        <v>4</v>
      </c>
      <c r="D30" s="403" t="s">
        <v>4</v>
      </c>
      <c r="E30" s="403" t="s">
        <v>4</v>
      </c>
      <c r="F30" s="404">
        <f>IF($C$9-SUM(F14:F29)&lt;0,0,$C$9-SUM(F14:F29))</f>
        <v>0</v>
      </c>
      <c r="G30" s="265"/>
      <c r="H30" s="264" t="str">
        <f t="shared" ref="H30:N30" si="2">IF(H13="","",IF(H$9-SUM(H14:H29)&lt;0,0,H$9-SUM(H14:H29)))</f>
        <v/>
      </c>
      <c r="I30" s="264" t="str">
        <f t="shared" si="2"/>
        <v/>
      </c>
      <c r="J30" s="264" t="str">
        <f t="shared" si="2"/>
        <v/>
      </c>
      <c r="K30" s="264" t="str">
        <f t="shared" si="2"/>
        <v/>
      </c>
      <c r="L30" s="264" t="str">
        <f t="shared" si="2"/>
        <v/>
      </c>
      <c r="M30" s="264" t="str">
        <f t="shared" si="2"/>
        <v/>
      </c>
      <c r="N30" s="264" t="str">
        <f t="shared" si="2"/>
        <v/>
      </c>
    </row>
    <row r="31" spans="1:14" s="11" customFormat="1" ht="15.75" x14ac:dyDescent="0.25">
      <c r="B31" s="30" t="s">
        <v>52</v>
      </c>
      <c r="C31" s="461">
        <f>SUM(C14:C29)</f>
        <v>614029.51199999999</v>
      </c>
      <c r="D31" s="406"/>
      <c r="E31" s="405">
        <f>SUM(E14:E29)</f>
        <v>1</v>
      </c>
      <c r="F31" s="407">
        <f>SUM(F14:F29)</f>
        <v>50</v>
      </c>
      <c r="G31" s="267">
        <f>SUM(H31:N31)</f>
        <v>0</v>
      </c>
      <c r="H31" s="266">
        <f t="shared" ref="H31:N31" si="3">SUM(H14:H29)</f>
        <v>0</v>
      </c>
      <c r="I31" s="266">
        <f t="shared" si="3"/>
        <v>0</v>
      </c>
      <c r="J31" s="266">
        <f t="shared" si="3"/>
        <v>0</v>
      </c>
      <c r="K31" s="266">
        <f t="shared" si="3"/>
        <v>0</v>
      </c>
      <c r="L31" s="266">
        <f t="shared" si="3"/>
        <v>0</v>
      </c>
      <c r="M31" s="266">
        <f t="shared" si="3"/>
        <v>0</v>
      </c>
      <c r="N31" s="266">
        <f t="shared" si="3"/>
        <v>0</v>
      </c>
    </row>
    <row r="32" spans="1:14" ht="6" customHeight="1" x14ac:dyDescent="0.2"/>
    <row r="33" spans="2:10" ht="15.75" x14ac:dyDescent="0.25">
      <c r="B33" s="31" t="s">
        <v>175</v>
      </c>
    </row>
    <row r="34" spans="2:10" ht="15.75" x14ac:dyDescent="0.25">
      <c r="B34" s="31" t="s">
        <v>176</v>
      </c>
    </row>
    <row r="35" spans="2:10" ht="15.75" x14ac:dyDescent="0.25">
      <c r="B35" s="31" t="s">
        <v>177</v>
      </c>
    </row>
    <row r="36" spans="2:10" ht="15.75" x14ac:dyDescent="0.25">
      <c r="B36" s="31" t="s">
        <v>178</v>
      </c>
    </row>
    <row r="37" spans="2:10" ht="6" customHeight="1" x14ac:dyDescent="0.2"/>
    <row r="38" spans="2:10" x14ac:dyDescent="0.2">
      <c r="B38" s="562" t="s">
        <v>179</v>
      </c>
      <c r="C38" s="563"/>
      <c r="D38" s="563"/>
      <c r="E38" s="563"/>
      <c r="F38" s="563"/>
      <c r="G38" s="564"/>
    </row>
    <row r="39" spans="2:10" ht="55.9" customHeight="1" x14ac:dyDescent="0.2">
      <c r="B39" s="565" t="s">
        <v>898</v>
      </c>
      <c r="C39" s="566"/>
      <c r="D39" s="566"/>
      <c r="E39" s="566"/>
      <c r="F39" s="566"/>
      <c r="G39" s="567"/>
    </row>
    <row r="40" spans="2:10" x14ac:dyDescent="0.2"/>
    <row r="48" spans="2:10" hidden="1" x14ac:dyDescent="0.2">
      <c r="J48" s="54"/>
    </row>
    <row r="53" ht="39.200000000000003" hidden="1" customHeight="1" x14ac:dyDescent="0.2"/>
  </sheetData>
  <sheetProtection algorithmName="SHA-512" hashValue="xqVjWr+BuftDRqm5yTX2XJzp9M3hUt8bE+WZ6vrGcy4lCLDlb8Zj0AXjtiYX2wF3hSVxtBd3vJoRp+oMZwhJhA==" saltValue="lpIoWmvOteO9bxtg6cGE+A==" spinCount="100000" sheet="1" objects="1" scenarios="1" sort="0"/>
  <customSheetViews>
    <customSheetView guid="{F9B0EF6A-EDAD-43FD-9C3C-2B5A9DD114F5}" zeroValues="0" fitToPage="1">
      <pane xSplit="3" ySplit="13" topLeftCell="D14" activePane="bottomRight" state="frozen"/>
      <selection pane="bottomRight" activeCell="C6" sqref="C6"/>
      <pageMargins left="0.78740157480314965" right="0.78740157480314965" top="0.98425196850393704" bottom="0.98425196850393704" header="0.51181102362204722" footer="0.51181102362204722"/>
      <printOptions horizontalCentered="1"/>
      <pageSetup paperSize="9" scale="85" orientation="landscape" horizontalDpi="1200" verticalDpi="1200" r:id="rId1"/>
      <headerFooter alignWithMargins="0">
        <oddHeader>&amp;A</oddHeader>
        <oddFooter>&amp;CPage &amp;P</oddFooter>
      </headerFooter>
    </customSheetView>
  </customSheetViews>
  <mergeCells count="13">
    <mergeCell ref="C7:E7"/>
    <mergeCell ref="C6:E6"/>
    <mergeCell ref="C5:E5"/>
    <mergeCell ref="C4:E4"/>
    <mergeCell ref="C3:E3"/>
    <mergeCell ref="F11:F13"/>
    <mergeCell ref="B38:G38"/>
    <mergeCell ref="B39:G39"/>
    <mergeCell ref="B11:B13"/>
    <mergeCell ref="C11:C13"/>
    <mergeCell ref="D11:D13"/>
    <mergeCell ref="E11:E13"/>
    <mergeCell ref="G11:N11"/>
  </mergeCells>
  <phoneticPr fontId="0" type="noConversion"/>
  <dataValidations count="2">
    <dataValidation type="decimal" allowBlank="1" showInputMessage="1" showErrorMessage="1" sqref="C14:D29">
      <formula1>0</formula1>
      <formula2>100000000000000</formula2>
    </dataValidation>
    <dataValidation type="decimal" operator="greaterThanOrEqual" allowBlank="1" showInputMessage="1" showErrorMessage="1" sqref="H14:N29">
      <formula1>0</formula1>
    </dataValidation>
  </dataValidations>
  <hyperlinks>
    <hyperlink ref="O1" location="'Submission Report'!A1" display="&lt;-- GO BACK"/>
  </hyperlinks>
  <printOptions horizontalCentered="1"/>
  <pageMargins left="0.78740157480314965" right="0.78740157480314965" top="0.98425196850393704" bottom="0.98425196850393704" header="0.51181102362204722" footer="0.51181102362204722"/>
  <pageSetup paperSize="9" scale="75" orientation="landscape" r:id="rId2"/>
  <headerFooter alignWithMargins="0">
    <oddHeader>&amp;A</oddHeader>
    <oddFooter>&amp;CPage &amp;P</oddFooter>
  </headerFooter>
  <ignoredErrors>
    <ignoredError sqref="C5"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EV127"/>
  <sheetViews>
    <sheetView showGridLines="0" topLeftCell="A16" zoomScaleNormal="100" workbookViewId="0">
      <selection activeCell="L67" sqref="L67:M67"/>
    </sheetView>
  </sheetViews>
  <sheetFormatPr defaultColWidth="0" defaultRowHeight="12.75" x14ac:dyDescent="0.2"/>
  <cols>
    <col min="1" max="1" width="41" style="4" customWidth="1"/>
    <col min="2" max="2" width="6.7109375" style="4" customWidth="1"/>
    <col min="3" max="3" width="19.140625" style="4" customWidth="1"/>
    <col min="4" max="4" width="9.140625" style="4" customWidth="1"/>
    <col min="5" max="5" width="19.42578125" style="4" bestFit="1" customWidth="1"/>
    <col min="6" max="7" width="10.7109375" style="4" customWidth="1"/>
    <col min="8" max="8" width="11.42578125" style="4" customWidth="1"/>
    <col min="9" max="9" width="13.85546875" style="4" customWidth="1"/>
    <col min="10" max="10" width="9.5703125" style="4" customWidth="1"/>
    <col min="11" max="11" width="10.28515625" style="4" customWidth="1"/>
    <col min="12" max="12" width="9.5703125" style="4" customWidth="1"/>
    <col min="13" max="13" width="20" style="4" bestFit="1" customWidth="1"/>
    <col min="14" max="14" width="8.5703125" style="4" bestFit="1" customWidth="1"/>
    <col min="15" max="19" width="11.42578125" style="4" customWidth="1"/>
    <col min="20" max="16384" width="0" style="4" hidden="1"/>
  </cols>
  <sheetData>
    <row r="1" spans="1:19" ht="18.75" customHeight="1" x14ac:dyDescent="0.25">
      <c r="A1" s="77" t="s">
        <v>358</v>
      </c>
      <c r="R1" s="288" t="s">
        <v>860</v>
      </c>
      <c r="S1" s="291"/>
    </row>
    <row r="2" spans="1:19" ht="6.75" customHeight="1" x14ac:dyDescent="0.2">
      <c r="A2" s="78"/>
      <c r="B2" s="12"/>
      <c r="C2" s="12"/>
      <c r="D2" s="12"/>
      <c r="E2" s="12"/>
      <c r="F2" s="12"/>
      <c r="G2" s="12"/>
      <c r="H2" s="12"/>
      <c r="I2" s="12"/>
      <c r="J2" s="12"/>
      <c r="K2" s="12"/>
      <c r="L2" s="12"/>
    </row>
    <row r="3" spans="1:19" ht="14.25" customHeight="1" x14ac:dyDescent="0.2">
      <c r="A3" s="79" t="s">
        <v>18</v>
      </c>
      <c r="B3" s="575" t="str">
        <f>IF(LEN('Contacts&amp;Annual Summary'!C9) &gt; 1,'Contacts&amp;Annual Summary'!C9,"")</f>
        <v>Slovakia</v>
      </c>
      <c r="C3" s="576"/>
      <c r="D3" s="576"/>
      <c r="E3" s="577"/>
      <c r="F3" s="46"/>
      <c r="G3" s="584" t="s">
        <v>249</v>
      </c>
      <c r="H3" s="584"/>
      <c r="I3" s="584"/>
      <c r="J3" s="584"/>
      <c r="K3" s="584"/>
      <c r="L3" s="584"/>
      <c r="M3" s="584"/>
      <c r="N3" s="584"/>
      <c r="O3" s="584"/>
      <c r="P3" s="584"/>
      <c r="Q3" s="584"/>
    </row>
    <row r="4" spans="1:19" ht="14.25" customHeight="1" x14ac:dyDescent="0.2">
      <c r="A4" s="79" t="s">
        <v>19</v>
      </c>
      <c r="B4" s="575">
        <f>'Contacts&amp;Annual Summary'!C8</f>
        <v>2020</v>
      </c>
      <c r="C4" s="576"/>
      <c r="D4" s="576"/>
      <c r="E4" s="577"/>
      <c r="F4" s="46"/>
      <c r="G4" s="584"/>
      <c r="H4" s="584"/>
      <c r="I4" s="584"/>
      <c r="J4" s="584"/>
      <c r="K4" s="584"/>
      <c r="L4" s="584"/>
      <c r="M4" s="584"/>
      <c r="N4" s="584"/>
      <c r="O4" s="584"/>
      <c r="P4" s="584"/>
      <c r="Q4" s="584"/>
    </row>
    <row r="5" spans="1:19" ht="14.25" customHeight="1" x14ac:dyDescent="0.2">
      <c r="A5" s="80" t="s">
        <v>198</v>
      </c>
      <c r="B5" s="575" t="s">
        <v>241</v>
      </c>
      <c r="C5" s="576"/>
      <c r="D5" s="576"/>
      <c r="E5" s="577"/>
      <c r="F5" s="46"/>
      <c r="G5" s="584"/>
      <c r="H5" s="584"/>
      <c r="I5" s="584"/>
      <c r="J5" s="584"/>
      <c r="K5" s="584"/>
      <c r="L5" s="584"/>
      <c r="M5" s="584"/>
      <c r="N5" s="584"/>
      <c r="O5" s="584"/>
      <c r="P5" s="584"/>
      <c r="Q5" s="584"/>
    </row>
    <row r="6" spans="1:19" ht="14.25" customHeight="1" x14ac:dyDescent="0.2">
      <c r="A6" s="79" t="s">
        <v>59</v>
      </c>
      <c r="B6" s="575" t="s">
        <v>98</v>
      </c>
      <c r="C6" s="576"/>
      <c r="D6" s="576"/>
      <c r="E6" s="577"/>
      <c r="F6" s="46"/>
      <c r="G6" s="584"/>
      <c r="H6" s="584"/>
      <c r="I6" s="584"/>
      <c r="J6" s="584"/>
      <c r="K6" s="584"/>
      <c r="L6" s="584"/>
      <c r="M6" s="584"/>
      <c r="N6" s="584"/>
      <c r="O6" s="584"/>
      <c r="P6" s="584"/>
      <c r="Q6" s="584"/>
    </row>
    <row r="7" spans="1:19" ht="14.25" customHeight="1" x14ac:dyDescent="0.2">
      <c r="A7" s="79" t="s">
        <v>60</v>
      </c>
      <c r="B7" s="578" t="s">
        <v>891</v>
      </c>
      <c r="C7" s="579"/>
      <c r="D7" s="579"/>
      <c r="E7" s="580"/>
      <c r="F7" s="46"/>
      <c r="G7" s="584"/>
      <c r="H7" s="584"/>
      <c r="I7" s="584"/>
      <c r="J7" s="584"/>
      <c r="K7" s="584"/>
      <c r="L7" s="584"/>
      <c r="M7" s="584"/>
      <c r="N7" s="584"/>
      <c r="O7" s="584"/>
      <c r="P7" s="584"/>
      <c r="Q7" s="584"/>
    </row>
    <row r="8" spans="1:19" ht="14.25" customHeight="1" x14ac:dyDescent="0.2">
      <c r="A8" s="79" t="s">
        <v>219</v>
      </c>
      <c r="B8" s="256" t="s">
        <v>279</v>
      </c>
      <c r="C8" s="585" t="str">
        <f>IF( B8="A","1st June to 31st August (arctic)","1st May to 30th September (normal)")</f>
        <v>1st May to 30th September (normal)</v>
      </c>
      <c r="D8" s="586"/>
      <c r="E8" s="587"/>
      <c r="F8" s="75"/>
      <c r="G8" s="584"/>
      <c r="H8" s="584"/>
      <c r="I8" s="584"/>
      <c r="J8" s="584"/>
      <c r="K8" s="584"/>
      <c r="L8" s="584"/>
      <c r="M8" s="584"/>
      <c r="N8" s="584"/>
      <c r="O8" s="584"/>
      <c r="P8" s="584"/>
      <c r="Q8" s="584"/>
    </row>
    <row r="9" spans="1:19" ht="14.25" customHeight="1" x14ac:dyDescent="0.2">
      <c r="A9" s="79" t="s">
        <v>359</v>
      </c>
      <c r="B9" s="431">
        <v>8.5000000000000006E-2</v>
      </c>
      <c r="C9" s="74" t="s">
        <v>229</v>
      </c>
      <c r="D9" s="75"/>
      <c r="E9" s="75"/>
      <c r="F9" s="75"/>
      <c r="G9" s="584"/>
      <c r="H9" s="584"/>
      <c r="I9" s="584"/>
      <c r="J9" s="584"/>
      <c r="K9" s="584"/>
      <c r="L9" s="584"/>
      <c r="M9" s="584"/>
      <c r="N9" s="584"/>
      <c r="O9" s="584"/>
      <c r="P9" s="584"/>
      <c r="Q9" s="584"/>
    </row>
    <row r="10" spans="1:19" s="12" customFormat="1" ht="20.25" customHeight="1" x14ac:dyDescent="0.2">
      <c r="A10" s="81" t="s">
        <v>83</v>
      </c>
      <c r="B10" s="81"/>
      <c r="C10" s="82"/>
      <c r="D10" s="82"/>
      <c r="E10" s="82"/>
      <c r="F10" s="82"/>
      <c r="G10" s="584"/>
      <c r="H10" s="584"/>
      <c r="I10" s="584"/>
      <c r="J10" s="584"/>
      <c r="K10" s="584"/>
      <c r="L10" s="584"/>
      <c r="M10" s="584"/>
      <c r="N10" s="584"/>
      <c r="O10" s="584"/>
      <c r="P10" s="584"/>
      <c r="Q10" s="584"/>
    </row>
    <row r="11" spans="1:19" ht="8.25" customHeight="1" x14ac:dyDescent="0.2">
      <c r="A11" s="83"/>
      <c r="B11" s="81"/>
      <c r="C11" s="81"/>
      <c r="D11" s="84"/>
      <c r="E11" s="84"/>
      <c r="F11" s="84"/>
      <c r="K11" s="84"/>
      <c r="L11" s="84"/>
    </row>
    <row r="12" spans="1:19" ht="16.5" customHeight="1" x14ac:dyDescent="0.25">
      <c r="A12" s="85" t="s">
        <v>81</v>
      </c>
      <c r="B12" s="81"/>
      <c r="C12" s="81"/>
      <c r="D12" s="84"/>
      <c r="E12" s="84"/>
      <c r="F12" s="84"/>
      <c r="K12" s="84"/>
      <c r="L12" s="84"/>
    </row>
    <row r="13" spans="1:19" ht="6.75" customHeight="1" x14ac:dyDescent="0.2">
      <c r="A13" s="27"/>
      <c r="B13" s="27"/>
      <c r="C13" s="27"/>
      <c r="D13" s="27"/>
      <c r="E13" s="27"/>
      <c r="F13" s="27"/>
      <c r="G13" s="27"/>
      <c r="H13" s="27"/>
      <c r="I13" s="27"/>
      <c r="J13" s="27"/>
      <c r="K13" s="27"/>
      <c r="L13" s="27"/>
    </row>
    <row r="14" spans="1:19" ht="27.75" customHeight="1" x14ac:dyDescent="0.2">
      <c r="A14" s="86" t="s">
        <v>54</v>
      </c>
      <c r="B14" s="86" t="s">
        <v>20</v>
      </c>
      <c r="C14" s="590" t="s">
        <v>220</v>
      </c>
      <c r="D14" s="591"/>
      <c r="E14" s="591"/>
      <c r="F14" s="591"/>
      <c r="G14" s="591"/>
      <c r="H14" s="591"/>
      <c r="I14" s="591"/>
      <c r="J14" s="591"/>
      <c r="K14" s="592"/>
      <c r="L14" s="581" t="s">
        <v>77</v>
      </c>
      <c r="M14" s="582"/>
      <c r="N14" s="582"/>
      <c r="O14" s="583"/>
      <c r="P14" s="601" t="s">
        <v>183</v>
      </c>
      <c r="Q14" s="602"/>
    </row>
    <row r="15" spans="1:19" ht="31.5" customHeight="1" x14ac:dyDescent="0.2">
      <c r="A15" s="87"/>
      <c r="B15" s="87"/>
      <c r="C15" s="593"/>
      <c r="D15" s="594"/>
      <c r="E15" s="594"/>
      <c r="F15" s="594"/>
      <c r="G15" s="594"/>
      <c r="H15" s="594"/>
      <c r="I15" s="594"/>
      <c r="J15" s="594"/>
      <c r="K15" s="595"/>
      <c r="L15" s="596" t="s">
        <v>26</v>
      </c>
      <c r="M15" s="596"/>
      <c r="N15" s="599" t="s">
        <v>211</v>
      </c>
      <c r="O15" s="600"/>
      <c r="P15" s="588" t="s">
        <v>184</v>
      </c>
      <c r="Q15" s="589"/>
    </row>
    <row r="16" spans="1:19" ht="49.5" customHeight="1" x14ac:dyDescent="0.2">
      <c r="A16" s="88"/>
      <c r="B16" s="88"/>
      <c r="C16" s="89" t="s">
        <v>61</v>
      </c>
      <c r="D16" s="90" t="s">
        <v>22</v>
      </c>
      <c r="E16" s="90" t="s">
        <v>23</v>
      </c>
      <c r="F16" s="91" t="s">
        <v>206</v>
      </c>
      <c r="G16" s="92" t="s">
        <v>24</v>
      </c>
      <c r="H16" s="89" t="s">
        <v>25</v>
      </c>
      <c r="I16" s="93" t="s">
        <v>213</v>
      </c>
      <c r="J16" s="93" t="s">
        <v>212</v>
      </c>
      <c r="K16" s="93" t="s">
        <v>214</v>
      </c>
      <c r="L16" s="94" t="s">
        <v>22</v>
      </c>
      <c r="M16" s="94" t="s">
        <v>23</v>
      </c>
      <c r="N16" s="95" t="s">
        <v>22</v>
      </c>
      <c r="O16" s="96" t="s">
        <v>23</v>
      </c>
      <c r="P16" s="207" t="s">
        <v>63</v>
      </c>
      <c r="Q16" s="208" t="s">
        <v>72</v>
      </c>
    </row>
    <row r="17" spans="1:23" ht="13.5" customHeight="1" x14ac:dyDescent="0.2">
      <c r="A17" s="97" t="s">
        <v>28</v>
      </c>
      <c r="B17" s="98" t="s">
        <v>4</v>
      </c>
      <c r="C17" s="432">
        <v>105</v>
      </c>
      <c r="D17" s="441">
        <v>96.2</v>
      </c>
      <c r="E17" s="441">
        <v>98.2</v>
      </c>
      <c r="F17" s="441">
        <v>97.3</v>
      </c>
      <c r="G17" s="441">
        <v>97.3</v>
      </c>
      <c r="H17" s="441">
        <v>0.36799999999999999</v>
      </c>
      <c r="I17" s="432">
        <v>0</v>
      </c>
      <c r="J17" s="441">
        <v>97.1</v>
      </c>
      <c r="K17" s="441">
        <v>97.6</v>
      </c>
      <c r="L17" s="441">
        <v>95</v>
      </c>
      <c r="M17" s="441"/>
      <c r="N17" s="99" t="s">
        <v>185</v>
      </c>
      <c r="O17" s="100"/>
      <c r="P17" s="101" t="s">
        <v>191</v>
      </c>
      <c r="Q17" s="102">
        <v>2005</v>
      </c>
    </row>
    <row r="18" spans="1:23" ht="13.5" customHeight="1" x14ac:dyDescent="0.2">
      <c r="A18" s="97" t="s">
        <v>27</v>
      </c>
      <c r="B18" s="98" t="s">
        <v>4</v>
      </c>
      <c r="C18" s="432">
        <v>105</v>
      </c>
      <c r="D18" s="441">
        <v>84.8</v>
      </c>
      <c r="E18" s="441">
        <v>86.6</v>
      </c>
      <c r="F18" s="441">
        <v>85.4</v>
      </c>
      <c r="G18" s="441">
        <v>85.5</v>
      </c>
      <c r="H18" s="441">
        <v>0.373</v>
      </c>
      <c r="I18" s="432">
        <v>0</v>
      </c>
      <c r="J18" s="441">
        <v>85.2</v>
      </c>
      <c r="K18" s="441">
        <v>85.7</v>
      </c>
      <c r="L18" s="441">
        <v>85</v>
      </c>
      <c r="M18" s="441"/>
      <c r="N18" s="99" t="s">
        <v>186</v>
      </c>
      <c r="O18" s="103"/>
      <c r="P18" s="101" t="s">
        <v>192</v>
      </c>
      <c r="Q18" s="102">
        <v>2005</v>
      </c>
    </row>
    <row r="19" spans="1:23" ht="13.5" customHeight="1" x14ac:dyDescent="0.2">
      <c r="A19" s="32" t="s">
        <v>255</v>
      </c>
      <c r="B19" s="104" t="s">
        <v>5</v>
      </c>
      <c r="C19" s="432"/>
      <c r="D19" s="441"/>
      <c r="E19" s="441"/>
      <c r="F19" s="441"/>
      <c r="G19" s="441"/>
      <c r="H19" s="441"/>
      <c r="I19" s="432"/>
      <c r="J19" s="441"/>
      <c r="K19" s="441"/>
      <c r="L19" s="441"/>
      <c r="M19" s="441"/>
      <c r="N19" s="105"/>
      <c r="O19" s="106" t="s">
        <v>187</v>
      </c>
      <c r="P19" s="107"/>
      <c r="Q19" s="107"/>
    </row>
    <row r="20" spans="1:23" ht="13.5" customHeight="1" x14ac:dyDescent="0.2">
      <c r="A20" s="108" t="s">
        <v>246</v>
      </c>
      <c r="B20" s="109"/>
      <c r="C20" s="432">
        <v>105</v>
      </c>
      <c r="D20" s="441">
        <v>54.9</v>
      </c>
      <c r="E20" s="441">
        <v>74.8</v>
      </c>
      <c r="F20" s="441">
        <v>58.4</v>
      </c>
      <c r="G20" s="441">
        <v>58.55</v>
      </c>
      <c r="H20" s="441">
        <v>2.4020000000000001</v>
      </c>
      <c r="I20" s="432">
        <v>4</v>
      </c>
      <c r="J20" s="441">
        <v>57.6</v>
      </c>
      <c r="K20" s="441">
        <v>59</v>
      </c>
      <c r="L20" s="441"/>
      <c r="M20" s="441">
        <v>60</v>
      </c>
      <c r="N20" s="110"/>
      <c r="O20" s="111">
        <f>IF(E8="A",70,60)</f>
        <v>60</v>
      </c>
      <c r="P20" s="102" t="s">
        <v>360</v>
      </c>
      <c r="Q20" s="102">
        <v>2007</v>
      </c>
    </row>
    <row r="21" spans="1:23" ht="13.5" customHeight="1" x14ac:dyDescent="0.2">
      <c r="A21" s="33" t="s">
        <v>30</v>
      </c>
      <c r="B21" s="112"/>
      <c r="C21" s="432"/>
      <c r="D21" s="441"/>
      <c r="E21" s="441"/>
      <c r="F21" s="441"/>
      <c r="G21" s="441"/>
      <c r="H21" s="441"/>
      <c r="I21" s="432"/>
      <c r="J21" s="441"/>
      <c r="K21" s="441"/>
      <c r="L21" s="441"/>
      <c r="M21" s="441"/>
      <c r="N21" s="112"/>
      <c r="O21" s="113"/>
      <c r="P21" s="603" t="s">
        <v>67</v>
      </c>
      <c r="Q21" s="115"/>
    </row>
    <row r="22" spans="1:23" ht="13.5" customHeight="1" x14ac:dyDescent="0.2">
      <c r="A22" s="116" t="s">
        <v>93</v>
      </c>
      <c r="B22" s="117" t="s">
        <v>228</v>
      </c>
      <c r="C22" s="432">
        <v>105</v>
      </c>
      <c r="D22" s="441">
        <v>51.1</v>
      </c>
      <c r="E22" s="441">
        <v>58.7</v>
      </c>
      <c r="F22" s="441">
        <v>54.9</v>
      </c>
      <c r="G22" s="441">
        <v>54.88</v>
      </c>
      <c r="H22" s="441">
        <v>1.835</v>
      </c>
      <c r="I22" s="432">
        <v>0</v>
      </c>
      <c r="J22" s="441">
        <v>53.9</v>
      </c>
      <c r="K22" s="441">
        <v>56.2</v>
      </c>
      <c r="L22" s="441">
        <v>46</v>
      </c>
      <c r="M22" s="441"/>
      <c r="N22" s="118">
        <v>46</v>
      </c>
      <c r="O22" s="119"/>
      <c r="P22" s="604"/>
      <c r="Q22" s="115">
        <v>2000</v>
      </c>
    </row>
    <row r="23" spans="1:23" ht="13.5" customHeight="1" x14ac:dyDescent="0.2">
      <c r="A23" s="120" t="s">
        <v>92</v>
      </c>
      <c r="B23" s="110" t="s">
        <v>228</v>
      </c>
      <c r="C23" s="432">
        <v>105</v>
      </c>
      <c r="D23" s="441">
        <v>77.2</v>
      </c>
      <c r="E23" s="441">
        <v>94.8</v>
      </c>
      <c r="F23" s="441">
        <v>79.599999999999994</v>
      </c>
      <c r="G23" s="441">
        <v>81.849999999999994</v>
      </c>
      <c r="H23" s="441">
        <v>4.2880000000000003</v>
      </c>
      <c r="I23" s="432">
        <v>0</v>
      </c>
      <c r="J23" s="441">
        <v>78.7</v>
      </c>
      <c r="K23" s="441">
        <v>85.3</v>
      </c>
      <c r="L23" s="441">
        <v>75</v>
      </c>
      <c r="M23" s="441"/>
      <c r="N23" s="121">
        <v>75</v>
      </c>
      <c r="O23" s="122"/>
      <c r="P23" s="605"/>
      <c r="Q23" s="123"/>
    </row>
    <row r="24" spans="1:23" ht="13.5" customHeight="1" x14ac:dyDescent="0.2">
      <c r="A24" s="33" t="s">
        <v>31</v>
      </c>
      <c r="B24" s="112"/>
      <c r="C24" s="432"/>
      <c r="D24" s="441"/>
      <c r="E24" s="441"/>
      <c r="F24" s="441"/>
      <c r="G24" s="441"/>
      <c r="H24" s="441"/>
      <c r="I24" s="432"/>
      <c r="J24" s="441"/>
      <c r="K24" s="441"/>
      <c r="L24" s="441"/>
      <c r="M24" s="441"/>
      <c r="N24" s="112"/>
      <c r="O24" s="113"/>
      <c r="P24" s="107"/>
      <c r="Q24" s="124"/>
    </row>
    <row r="25" spans="1:23" ht="33.75" x14ac:dyDescent="0.2">
      <c r="A25" s="116" t="s">
        <v>94</v>
      </c>
      <c r="B25" s="117" t="s">
        <v>228</v>
      </c>
      <c r="C25" s="432">
        <v>105</v>
      </c>
      <c r="D25" s="441">
        <v>8.1999999999999993</v>
      </c>
      <c r="E25" s="441">
        <v>14.6</v>
      </c>
      <c r="F25" s="441">
        <v>12.6</v>
      </c>
      <c r="G25" s="441">
        <v>12.31</v>
      </c>
      <c r="H25" s="441">
        <v>1.639</v>
      </c>
      <c r="I25" s="432">
        <v>0</v>
      </c>
      <c r="J25" s="441">
        <v>11.3</v>
      </c>
      <c r="K25" s="441">
        <v>13.7</v>
      </c>
      <c r="L25" s="441"/>
      <c r="M25" s="441">
        <v>18</v>
      </c>
      <c r="N25" s="112"/>
      <c r="O25" s="125" t="s">
        <v>188</v>
      </c>
      <c r="P25" s="115" t="s">
        <v>361</v>
      </c>
      <c r="Q25" s="115" t="s">
        <v>364</v>
      </c>
    </row>
    <row r="26" spans="1:23" ht="22.5" x14ac:dyDescent="0.2">
      <c r="A26" s="116" t="s">
        <v>32</v>
      </c>
      <c r="B26" s="117" t="s">
        <v>228</v>
      </c>
      <c r="C26" s="432">
        <v>105</v>
      </c>
      <c r="D26" s="441">
        <v>29.2</v>
      </c>
      <c r="E26" s="441">
        <v>34.700000000000003</v>
      </c>
      <c r="F26" s="441">
        <v>31.5</v>
      </c>
      <c r="G26" s="441">
        <v>31.61</v>
      </c>
      <c r="H26" s="441">
        <v>1.224</v>
      </c>
      <c r="I26" s="432">
        <v>0</v>
      </c>
      <c r="J26" s="441">
        <v>30.6</v>
      </c>
      <c r="K26" s="441">
        <v>32.6</v>
      </c>
      <c r="L26" s="441"/>
      <c r="M26" s="441">
        <v>35</v>
      </c>
      <c r="N26" s="112"/>
      <c r="O26" s="125">
        <v>35</v>
      </c>
      <c r="P26" s="115" t="s">
        <v>362</v>
      </c>
      <c r="Q26" s="115" t="s">
        <v>363</v>
      </c>
    </row>
    <row r="27" spans="1:23" ht="33.75" x14ac:dyDescent="0.2">
      <c r="A27" s="120" t="s">
        <v>33</v>
      </c>
      <c r="B27" s="110" t="s">
        <v>228</v>
      </c>
      <c r="C27" s="432">
        <v>105</v>
      </c>
      <c r="D27" s="441">
        <v>0.56000000000000005</v>
      </c>
      <c r="E27" s="441">
        <v>0.86</v>
      </c>
      <c r="F27" s="441">
        <v>0.72</v>
      </c>
      <c r="G27" s="441">
        <v>0.71</v>
      </c>
      <c r="H27" s="441">
        <v>6.7000000000000004E-2</v>
      </c>
      <c r="I27" s="432">
        <v>0</v>
      </c>
      <c r="J27" s="441">
        <v>0.67</v>
      </c>
      <c r="K27" s="441">
        <v>0.75</v>
      </c>
      <c r="L27" s="441"/>
      <c r="M27" s="441">
        <v>1</v>
      </c>
      <c r="N27" s="109"/>
      <c r="O27" s="111">
        <v>1</v>
      </c>
      <c r="P27" s="102" t="s">
        <v>365</v>
      </c>
      <c r="Q27" s="102" t="s">
        <v>366</v>
      </c>
    </row>
    <row r="28" spans="1:23" ht="24.75" customHeight="1" x14ac:dyDescent="0.2">
      <c r="A28" s="97" t="str">
        <f>IF(C29&gt;0,"Do not complete","Oxygen content")</f>
        <v>Oxygen content</v>
      </c>
      <c r="B28" s="98" t="s">
        <v>6</v>
      </c>
      <c r="C28" s="432">
        <v>105</v>
      </c>
      <c r="D28" s="441">
        <v>3</v>
      </c>
      <c r="E28" s="441">
        <v>3.6</v>
      </c>
      <c r="F28" s="441">
        <v>3.3</v>
      </c>
      <c r="G28" s="441">
        <v>3.35</v>
      </c>
      <c r="H28" s="441">
        <v>9.6000000000000002E-2</v>
      </c>
      <c r="I28" s="432">
        <v>0</v>
      </c>
      <c r="J28" s="441">
        <v>3.3</v>
      </c>
      <c r="K28" s="441">
        <v>3.4</v>
      </c>
      <c r="L28" s="441"/>
      <c r="M28" s="441">
        <v>3.7</v>
      </c>
      <c r="N28" s="105"/>
      <c r="O28" s="230">
        <v>3.7</v>
      </c>
      <c r="P28" s="603" t="s">
        <v>367</v>
      </c>
      <c r="Q28" s="603" t="s">
        <v>368</v>
      </c>
      <c r="W28" s="42"/>
    </row>
    <row r="29" spans="1:23" ht="24.75" customHeight="1" x14ac:dyDescent="0.2">
      <c r="A29" s="135" t="str">
        <f>IF(C28&gt;0,"Do not complete","Oxygen content*
*petrol with 5% (v/v) or less ethanol content")</f>
        <v>Do not complete</v>
      </c>
      <c r="B29" s="98" t="s">
        <v>6</v>
      </c>
      <c r="C29" s="432">
        <v>0</v>
      </c>
      <c r="D29" s="441">
        <v>0</v>
      </c>
      <c r="E29" s="441">
        <v>0</v>
      </c>
      <c r="F29" s="441">
        <v>0</v>
      </c>
      <c r="G29" s="441">
        <v>0</v>
      </c>
      <c r="H29" s="441">
        <v>0</v>
      </c>
      <c r="I29" s="432">
        <v>0</v>
      </c>
      <c r="J29" s="441">
        <v>0</v>
      </c>
      <c r="K29" s="441">
        <v>0</v>
      </c>
      <c r="L29" s="441"/>
      <c r="M29" s="441"/>
      <c r="N29" s="110"/>
      <c r="O29" s="231">
        <v>2.7</v>
      </c>
      <c r="P29" s="605"/>
      <c r="Q29" s="605"/>
      <c r="W29" s="42"/>
    </row>
    <row r="30" spans="1:23" ht="14.25" customHeight="1" x14ac:dyDescent="0.2">
      <c r="A30" s="33" t="s">
        <v>35</v>
      </c>
      <c r="B30" s="112"/>
      <c r="C30" s="432"/>
      <c r="D30" s="441"/>
      <c r="E30" s="441"/>
      <c r="F30" s="441"/>
      <c r="G30" s="441"/>
      <c r="H30" s="441"/>
      <c r="I30" s="432"/>
      <c r="J30" s="441"/>
      <c r="K30" s="441"/>
      <c r="L30" s="441"/>
      <c r="M30" s="441"/>
      <c r="N30" s="112"/>
      <c r="O30" s="113"/>
      <c r="P30" s="126"/>
      <c r="Q30" s="127"/>
      <c r="W30" s="42"/>
    </row>
    <row r="31" spans="1:23" ht="14.25" customHeight="1" x14ac:dyDescent="0.2">
      <c r="A31" s="116" t="s">
        <v>7</v>
      </c>
      <c r="B31" s="117" t="s">
        <v>228</v>
      </c>
      <c r="C31" s="432">
        <v>105</v>
      </c>
      <c r="D31" s="441">
        <v>0</v>
      </c>
      <c r="E31" s="441">
        <v>0</v>
      </c>
      <c r="F31" s="441">
        <v>0</v>
      </c>
      <c r="G31" s="441">
        <v>0</v>
      </c>
      <c r="H31" s="441">
        <v>0</v>
      </c>
      <c r="I31" s="432">
        <v>0</v>
      </c>
      <c r="J31" s="441">
        <v>0</v>
      </c>
      <c r="K31" s="441">
        <v>0</v>
      </c>
      <c r="L31" s="441"/>
      <c r="M31" s="441">
        <v>3</v>
      </c>
      <c r="N31" s="112"/>
      <c r="O31" s="113">
        <v>3</v>
      </c>
      <c r="P31" s="128"/>
      <c r="Q31" s="129"/>
    </row>
    <row r="32" spans="1:23" ht="14.25" customHeight="1" x14ac:dyDescent="0.2">
      <c r="A32" s="116" t="s">
        <v>8</v>
      </c>
      <c r="B32" s="117" t="s">
        <v>228</v>
      </c>
      <c r="C32" s="432">
        <v>105</v>
      </c>
      <c r="D32" s="441">
        <v>4.5999999999999996</v>
      </c>
      <c r="E32" s="441">
        <v>8.5</v>
      </c>
      <c r="F32" s="441">
        <v>7.6</v>
      </c>
      <c r="G32" s="441">
        <v>7.1</v>
      </c>
      <c r="H32" s="441">
        <v>1.127</v>
      </c>
      <c r="I32" s="432">
        <v>0</v>
      </c>
      <c r="J32" s="441">
        <v>7</v>
      </c>
      <c r="K32" s="441">
        <v>7.7</v>
      </c>
      <c r="L32" s="441"/>
      <c r="M32" s="441">
        <v>10</v>
      </c>
      <c r="N32" s="112"/>
      <c r="O32" s="130">
        <v>10</v>
      </c>
      <c r="P32" s="128"/>
      <c r="Q32" s="129"/>
    </row>
    <row r="33" spans="1:152" ht="14.25" customHeight="1" x14ac:dyDescent="0.2">
      <c r="A33" s="116" t="s">
        <v>36</v>
      </c>
      <c r="B33" s="117" t="s">
        <v>228</v>
      </c>
      <c r="C33" s="432">
        <v>105</v>
      </c>
      <c r="D33" s="441">
        <v>0</v>
      </c>
      <c r="E33" s="441">
        <v>0</v>
      </c>
      <c r="F33" s="441">
        <v>0</v>
      </c>
      <c r="G33" s="441">
        <v>0</v>
      </c>
      <c r="H33" s="441">
        <v>0</v>
      </c>
      <c r="I33" s="432">
        <v>0</v>
      </c>
      <c r="J33" s="441">
        <v>0</v>
      </c>
      <c r="K33" s="441">
        <v>0</v>
      </c>
      <c r="L33" s="441"/>
      <c r="M33" s="441">
        <v>12</v>
      </c>
      <c r="N33" s="112"/>
      <c r="O33" s="130">
        <v>12</v>
      </c>
      <c r="P33" s="114" t="s">
        <v>79</v>
      </c>
      <c r="Q33" s="115">
        <v>1997</v>
      </c>
    </row>
    <row r="34" spans="1:152" ht="14.25" customHeight="1" x14ac:dyDescent="0.2">
      <c r="A34" s="116" t="s">
        <v>37</v>
      </c>
      <c r="B34" s="117" t="s">
        <v>228</v>
      </c>
      <c r="C34" s="432">
        <v>105</v>
      </c>
      <c r="D34" s="441">
        <v>0</v>
      </c>
      <c r="E34" s="441">
        <v>0</v>
      </c>
      <c r="F34" s="441">
        <v>0</v>
      </c>
      <c r="G34" s="441">
        <v>0</v>
      </c>
      <c r="H34" s="441">
        <v>0</v>
      </c>
      <c r="I34" s="432">
        <v>0</v>
      </c>
      <c r="J34" s="441">
        <v>0</v>
      </c>
      <c r="K34" s="441">
        <v>0</v>
      </c>
      <c r="L34" s="441"/>
      <c r="M34" s="441">
        <v>15</v>
      </c>
      <c r="N34" s="112"/>
      <c r="O34" s="130">
        <v>15</v>
      </c>
      <c r="P34" s="114" t="s">
        <v>195</v>
      </c>
      <c r="Q34" s="115">
        <v>2000</v>
      </c>
    </row>
    <row r="35" spans="1:152" ht="14.25" customHeight="1" x14ac:dyDescent="0.2">
      <c r="A35" s="116" t="s">
        <v>38</v>
      </c>
      <c r="B35" s="117" t="s">
        <v>228</v>
      </c>
      <c r="C35" s="432">
        <v>105</v>
      </c>
      <c r="D35" s="441">
        <v>0</v>
      </c>
      <c r="E35" s="441">
        <v>0</v>
      </c>
      <c r="F35" s="441">
        <v>0</v>
      </c>
      <c r="G35" s="441">
        <v>0</v>
      </c>
      <c r="H35" s="441">
        <v>0</v>
      </c>
      <c r="I35" s="432">
        <v>0</v>
      </c>
      <c r="J35" s="441">
        <v>0</v>
      </c>
      <c r="K35" s="441">
        <v>0</v>
      </c>
      <c r="L35" s="441"/>
      <c r="M35" s="441">
        <v>15</v>
      </c>
      <c r="N35" s="112"/>
      <c r="O35" s="130">
        <v>15</v>
      </c>
      <c r="P35" s="114" t="s">
        <v>362</v>
      </c>
      <c r="Q35" s="115">
        <v>2008</v>
      </c>
    </row>
    <row r="36" spans="1:152" s="132" customFormat="1" ht="21.75" customHeight="1" x14ac:dyDescent="0.2">
      <c r="A36" s="131" t="s">
        <v>189</v>
      </c>
      <c r="B36" s="117" t="s">
        <v>228</v>
      </c>
      <c r="C36" s="432">
        <v>105</v>
      </c>
      <c r="D36" s="441">
        <v>3</v>
      </c>
      <c r="E36" s="441">
        <v>10.8</v>
      </c>
      <c r="F36" s="441">
        <v>3.4</v>
      </c>
      <c r="G36" s="441">
        <v>4.8099999999999996</v>
      </c>
      <c r="H36" s="441">
        <v>2.5720000000000001</v>
      </c>
      <c r="I36" s="432">
        <v>0</v>
      </c>
      <c r="J36" s="441">
        <v>3.2</v>
      </c>
      <c r="K36" s="441">
        <v>4.7</v>
      </c>
      <c r="L36" s="441"/>
      <c r="M36" s="441">
        <v>22</v>
      </c>
      <c r="N36" s="112"/>
      <c r="O36" s="130">
        <v>22</v>
      </c>
      <c r="P36" s="128"/>
      <c r="Q36" s="129"/>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row>
    <row r="37" spans="1:152" ht="18" customHeight="1" x14ac:dyDescent="0.2">
      <c r="A37" s="120" t="s">
        <v>40</v>
      </c>
      <c r="B37" s="110" t="s">
        <v>228</v>
      </c>
      <c r="C37" s="432">
        <v>105</v>
      </c>
      <c r="D37" s="441">
        <v>0</v>
      </c>
      <c r="E37" s="441">
        <v>0</v>
      </c>
      <c r="F37" s="441">
        <v>0</v>
      </c>
      <c r="G37" s="441">
        <v>0</v>
      </c>
      <c r="H37" s="441">
        <v>0</v>
      </c>
      <c r="I37" s="432">
        <v>0</v>
      </c>
      <c r="J37" s="441">
        <v>0</v>
      </c>
      <c r="K37" s="441">
        <v>0</v>
      </c>
      <c r="L37" s="441"/>
      <c r="M37" s="441">
        <v>15</v>
      </c>
      <c r="N37" s="109"/>
      <c r="O37" s="133">
        <v>15</v>
      </c>
      <c r="P37" s="123"/>
      <c r="Q37" s="134"/>
    </row>
    <row r="38" spans="1:152" ht="57" customHeight="1" x14ac:dyDescent="0.2">
      <c r="A38" s="135" t="s">
        <v>41</v>
      </c>
      <c r="B38" s="136" t="s">
        <v>9</v>
      </c>
      <c r="C38" s="432">
        <v>105</v>
      </c>
      <c r="D38" s="441">
        <v>3.31</v>
      </c>
      <c r="E38" s="441">
        <v>11.5</v>
      </c>
      <c r="F38" s="441">
        <v>7.59</v>
      </c>
      <c r="G38" s="441">
        <v>7.49</v>
      </c>
      <c r="H38" s="441">
        <v>1.5489999999999999</v>
      </c>
      <c r="I38" s="432">
        <v>0</v>
      </c>
      <c r="J38" s="441">
        <v>6.52</v>
      </c>
      <c r="K38" s="441">
        <v>8.35</v>
      </c>
      <c r="L38" s="441"/>
      <c r="M38" s="441">
        <v>10</v>
      </c>
      <c r="N38" s="136"/>
      <c r="O38" s="103">
        <v>10</v>
      </c>
      <c r="P38" s="137" t="s">
        <v>369</v>
      </c>
      <c r="Q38" s="137" t="s">
        <v>370</v>
      </c>
    </row>
    <row r="39" spans="1:152" ht="13.5" customHeight="1" x14ac:dyDescent="0.2">
      <c r="A39" s="97" t="s">
        <v>42</v>
      </c>
      <c r="B39" s="136" t="s">
        <v>10</v>
      </c>
      <c r="C39" s="432">
        <v>105</v>
      </c>
      <c r="D39" s="441">
        <v>0</v>
      </c>
      <c r="E39" s="441">
        <v>0</v>
      </c>
      <c r="F39" s="441">
        <v>0</v>
      </c>
      <c r="G39" s="441">
        <v>0</v>
      </c>
      <c r="H39" s="441">
        <v>0</v>
      </c>
      <c r="I39" s="432">
        <v>0</v>
      </c>
      <c r="J39" s="441">
        <v>0</v>
      </c>
      <c r="K39" s="441">
        <v>0</v>
      </c>
      <c r="L39" s="441"/>
      <c r="M39" s="441">
        <v>5.0000000000000001E-3</v>
      </c>
      <c r="N39" s="136"/>
      <c r="O39" s="138">
        <v>5.0000000000000001E-3</v>
      </c>
      <c r="P39" s="139" t="s">
        <v>80</v>
      </c>
      <c r="Q39" s="139">
        <v>1996</v>
      </c>
    </row>
    <row r="40" spans="1:152" s="82" customFormat="1" ht="22.5" customHeight="1" x14ac:dyDescent="0.2">
      <c r="A40" s="140" t="s">
        <v>348</v>
      </c>
      <c r="B40" s="141" t="s">
        <v>221</v>
      </c>
      <c r="C40" s="432">
        <v>105</v>
      </c>
      <c r="D40" s="441">
        <v>0</v>
      </c>
      <c r="E40" s="441">
        <v>0</v>
      </c>
      <c r="F40" s="441">
        <v>0</v>
      </c>
      <c r="G40" s="441">
        <v>0</v>
      </c>
      <c r="H40" s="441">
        <v>0</v>
      </c>
      <c r="I40" s="432">
        <v>0</v>
      </c>
      <c r="J40" s="441">
        <v>0</v>
      </c>
      <c r="K40" s="441">
        <v>0</v>
      </c>
      <c r="L40" s="441"/>
      <c r="M40" s="441">
        <v>2</v>
      </c>
      <c r="N40" s="141"/>
      <c r="O40" s="141">
        <v>2</v>
      </c>
      <c r="P40" s="217" t="s">
        <v>371</v>
      </c>
      <c r="Q40" s="217" t="s">
        <v>372</v>
      </c>
    </row>
    <row r="41" spans="1:152" s="142" customFormat="1" ht="3.75" customHeight="1" x14ac:dyDescent="0.2">
      <c r="A41" s="81"/>
      <c r="M41" s="4"/>
      <c r="N41" s="4"/>
    </row>
    <row r="42" spans="1:152" ht="13.5" customHeight="1" x14ac:dyDescent="0.25">
      <c r="A42" s="85" t="s">
        <v>82</v>
      </c>
      <c r="B42" s="143"/>
      <c r="C42" s="143"/>
      <c r="D42" s="143"/>
      <c r="E42" s="143"/>
      <c r="F42" s="143"/>
      <c r="G42" s="143"/>
      <c r="H42" s="143"/>
      <c r="I42" s="143"/>
      <c r="J42" s="143"/>
      <c r="K42" s="143"/>
      <c r="L42" s="143"/>
    </row>
    <row r="43" spans="1:152" ht="6" customHeight="1" x14ac:dyDescent="0.2">
      <c r="A43" s="144"/>
      <c r="B43" s="144"/>
      <c r="C43" s="144"/>
      <c r="D43" s="144"/>
      <c r="E43" s="144"/>
      <c r="F43" s="144"/>
      <c r="G43" s="144"/>
      <c r="H43" s="144"/>
      <c r="I43" s="144"/>
      <c r="J43" s="144"/>
      <c r="K43" s="144"/>
      <c r="L43" s="144"/>
    </row>
    <row r="44" spans="1:152" x14ac:dyDescent="0.2">
      <c r="A44" s="581" t="s">
        <v>43</v>
      </c>
      <c r="B44" s="582"/>
      <c r="C44" s="582"/>
      <c r="D44" s="583"/>
      <c r="E44" s="12"/>
      <c r="F44" s="12"/>
      <c r="G44" s="12"/>
      <c r="H44" s="12"/>
      <c r="I44" s="12"/>
      <c r="J44" s="12"/>
      <c r="K44" s="12"/>
      <c r="L44" s="12"/>
    </row>
    <row r="45" spans="1:152" ht="13.15" customHeight="1" x14ac:dyDescent="0.2">
      <c r="A45" s="141" t="s">
        <v>44</v>
      </c>
      <c r="B45" s="433">
        <v>0</v>
      </c>
      <c r="C45" s="141" t="s">
        <v>49</v>
      </c>
      <c r="D45" s="433">
        <v>5</v>
      </c>
      <c r="E45" s="597" t="s">
        <v>373</v>
      </c>
      <c r="F45" s="598"/>
      <c r="G45" s="598"/>
      <c r="H45" s="598"/>
      <c r="I45" s="598"/>
      <c r="J45" s="598"/>
      <c r="K45" s="598"/>
      <c r="L45" s="598"/>
    </row>
    <row r="46" spans="1:152" x14ac:dyDescent="0.2">
      <c r="A46" s="141" t="s">
        <v>45</v>
      </c>
      <c r="B46" s="433">
        <v>0</v>
      </c>
      <c r="C46" s="141" t="s">
        <v>12</v>
      </c>
      <c r="D46" s="433">
        <v>21</v>
      </c>
      <c r="E46" s="597"/>
      <c r="F46" s="598"/>
      <c r="G46" s="598"/>
      <c r="H46" s="598"/>
      <c r="I46" s="598"/>
      <c r="J46" s="598"/>
      <c r="K46" s="598"/>
      <c r="L46" s="598"/>
    </row>
    <row r="47" spans="1:152" ht="13.15" customHeight="1" x14ac:dyDescent="0.2">
      <c r="A47" s="141" t="s">
        <v>46</v>
      </c>
      <c r="B47" s="433">
        <v>0</v>
      </c>
      <c r="C47" s="141" t="s">
        <v>13</v>
      </c>
      <c r="D47" s="433">
        <v>27</v>
      </c>
      <c r="E47" s="597" t="s">
        <v>250</v>
      </c>
      <c r="F47" s="598"/>
      <c r="G47" s="598"/>
      <c r="H47" s="598"/>
      <c r="I47" s="598"/>
      <c r="J47" s="598"/>
      <c r="K47" s="598"/>
      <c r="L47" s="598"/>
    </row>
    <row r="48" spans="1:152" ht="13.15" customHeight="1" x14ac:dyDescent="0.2">
      <c r="A48" s="141" t="s">
        <v>11</v>
      </c>
      <c r="B48" s="433">
        <v>0</v>
      </c>
      <c r="C48" s="141" t="s">
        <v>50</v>
      </c>
      <c r="D48" s="433">
        <v>0</v>
      </c>
      <c r="E48" s="597" t="s">
        <v>251</v>
      </c>
      <c r="F48" s="598"/>
      <c r="G48" s="598"/>
      <c r="H48" s="598"/>
      <c r="I48" s="598"/>
      <c r="J48" s="598"/>
      <c r="K48" s="598"/>
      <c r="L48" s="598"/>
    </row>
    <row r="49" spans="1:14" ht="13.15" customHeight="1" x14ac:dyDescent="0.2">
      <c r="A49" s="141" t="s">
        <v>47</v>
      </c>
      <c r="B49" s="433">
        <v>0</v>
      </c>
      <c r="C49" s="141" t="s">
        <v>14</v>
      </c>
      <c r="D49" s="433">
        <v>0</v>
      </c>
      <c r="E49" s="597" t="s">
        <v>252</v>
      </c>
      <c r="F49" s="598"/>
      <c r="G49" s="598"/>
      <c r="H49" s="598"/>
      <c r="I49" s="598"/>
      <c r="J49" s="598"/>
      <c r="K49" s="598"/>
      <c r="L49" s="598"/>
    </row>
    <row r="50" spans="1:14" ht="13.5" customHeight="1" thickBot="1" x14ac:dyDescent="0.25">
      <c r="A50" s="141" t="s">
        <v>48</v>
      </c>
      <c r="B50" s="433">
        <v>52</v>
      </c>
      <c r="C50" s="141" t="s">
        <v>51</v>
      </c>
      <c r="D50" s="433">
        <v>0</v>
      </c>
      <c r="E50" s="618" t="s">
        <v>190</v>
      </c>
      <c r="F50" s="598"/>
      <c r="G50" s="598"/>
      <c r="H50" s="598"/>
      <c r="I50" s="598"/>
      <c r="J50" s="598"/>
      <c r="K50" s="598"/>
      <c r="L50" s="598"/>
    </row>
    <row r="51" spans="1:14" ht="13.15" customHeight="1" thickBot="1" x14ac:dyDescent="0.25">
      <c r="C51" s="145" t="s">
        <v>245</v>
      </c>
      <c r="D51" s="434">
        <f>SUM(B45:B50,D45:D50)</f>
        <v>105</v>
      </c>
      <c r="E51" s="619" t="s">
        <v>256</v>
      </c>
      <c r="F51" s="620"/>
      <c r="G51" s="620"/>
      <c r="H51" s="620"/>
      <c r="I51" s="620"/>
      <c r="J51" s="620"/>
      <c r="K51" s="620"/>
      <c r="L51" s="620"/>
    </row>
    <row r="52" spans="1:14" ht="8.25" customHeight="1" x14ac:dyDescent="0.2">
      <c r="C52" s="12"/>
      <c r="D52" s="12"/>
      <c r="E52" s="12"/>
      <c r="F52" s="12"/>
      <c r="G52" s="12"/>
      <c r="H52" s="12"/>
      <c r="I52" s="12"/>
      <c r="J52" s="12"/>
      <c r="K52" s="12"/>
      <c r="L52" s="12"/>
    </row>
    <row r="53" spans="1:14" ht="15" customHeight="1" x14ac:dyDescent="0.2">
      <c r="A53" s="146" t="s">
        <v>96</v>
      </c>
    </row>
    <row r="54" spans="1:14" ht="41.25" customHeight="1" x14ac:dyDescent="0.2">
      <c r="A54" s="611" t="s">
        <v>903</v>
      </c>
      <c r="B54" s="612"/>
      <c r="C54" s="612"/>
      <c r="D54" s="612"/>
      <c r="E54" s="612"/>
      <c r="F54" s="612"/>
      <c r="G54" s="612"/>
      <c r="H54" s="612"/>
      <c r="I54" s="612"/>
      <c r="J54" s="612"/>
      <c r="K54" s="612"/>
      <c r="L54" s="613"/>
    </row>
    <row r="55" spans="1:14" ht="6.75" customHeight="1" x14ac:dyDescent="0.2">
      <c r="A55" s="147"/>
      <c r="B55" s="143"/>
      <c r="C55" s="143"/>
      <c r="D55" s="143"/>
      <c r="E55" s="143"/>
      <c r="F55" s="143"/>
      <c r="G55" s="143"/>
      <c r="H55" s="143"/>
      <c r="I55" s="143"/>
      <c r="J55" s="143"/>
      <c r="K55" s="143"/>
      <c r="L55" s="143"/>
    </row>
    <row r="56" spans="1:14" ht="6" customHeight="1" x14ac:dyDescent="0.2">
      <c r="A56" s="146"/>
    </row>
    <row r="57" spans="1:14" ht="18" customHeight="1" x14ac:dyDescent="0.25">
      <c r="A57" s="148" t="s">
        <v>73</v>
      </c>
    </row>
    <row r="58" spans="1:14" ht="9" customHeight="1" x14ac:dyDescent="0.2"/>
    <row r="59" spans="1:14" ht="13.5" customHeight="1" x14ac:dyDescent="0.2">
      <c r="A59" s="86" t="s">
        <v>54</v>
      </c>
      <c r="B59" s="86" t="s">
        <v>20</v>
      </c>
      <c r="C59" s="614" t="s">
        <v>349</v>
      </c>
      <c r="D59" s="615"/>
      <c r="E59" s="615"/>
      <c r="F59" s="615"/>
      <c r="G59" s="615"/>
      <c r="H59" s="615"/>
      <c r="I59" s="616"/>
      <c r="J59" s="614" t="s">
        <v>70</v>
      </c>
      <c r="K59" s="621"/>
      <c r="L59" s="621"/>
      <c r="M59" s="621"/>
      <c r="N59" s="149"/>
    </row>
    <row r="60" spans="1:14" ht="22.5" customHeight="1" x14ac:dyDescent="0.2">
      <c r="A60" s="87"/>
      <c r="B60" s="87"/>
      <c r="C60" s="150" t="s">
        <v>63</v>
      </c>
      <c r="D60" s="150" t="s">
        <v>72</v>
      </c>
      <c r="E60" s="150" t="s">
        <v>64</v>
      </c>
      <c r="F60" s="607" t="s">
        <v>68</v>
      </c>
      <c r="G60" s="608"/>
      <c r="H60" s="150"/>
      <c r="I60" s="427"/>
      <c r="J60" s="609" t="s">
        <v>207</v>
      </c>
      <c r="K60" s="428" t="s">
        <v>71</v>
      </c>
      <c r="L60" s="614" t="s">
        <v>76</v>
      </c>
      <c r="M60" s="617"/>
    </row>
    <row r="61" spans="1:14" ht="22.5" customHeight="1" x14ac:dyDescent="0.2">
      <c r="A61" s="87"/>
      <c r="B61" s="87"/>
      <c r="C61" s="150"/>
      <c r="D61" s="150"/>
      <c r="E61" s="150"/>
      <c r="F61" s="415" t="s">
        <v>22</v>
      </c>
      <c r="G61" s="415" t="s">
        <v>23</v>
      </c>
      <c r="H61" s="150" t="s">
        <v>69</v>
      </c>
      <c r="I61" s="427"/>
      <c r="J61" s="610"/>
      <c r="K61" s="428"/>
      <c r="L61" s="430"/>
      <c r="M61" s="429"/>
    </row>
    <row r="62" spans="1:14" ht="13.5" customHeight="1" x14ac:dyDescent="0.2">
      <c r="A62" s="152" t="str">
        <f>'Methods&amp;Limits'!A9</f>
        <v>Research Octane Number (RON)</v>
      </c>
      <c r="B62" s="153" t="str">
        <f>'Methods&amp;Limits'!B9</f>
        <v>--</v>
      </c>
      <c r="C62" s="38" t="str">
        <f>'Methods&amp;Limits'!E9</f>
        <v>EN-ISO 5164</v>
      </c>
      <c r="D62" s="154">
        <f>'Methods&amp;Limits'!F9</f>
        <v>2005</v>
      </c>
      <c r="E62" s="242">
        <f>'Methods&amp;Limits'!G9</f>
        <v>0.7</v>
      </c>
      <c r="F62" s="38">
        <f>'Methods&amp;Limits'!H9</f>
        <v>94.587000000000003</v>
      </c>
      <c r="G62" s="216"/>
      <c r="H62" s="276" t="str">
        <f>IF(D17="","",IF(D17&lt;F62,"Yes",""))</f>
        <v/>
      </c>
      <c r="I62" s="426"/>
      <c r="J62" s="258"/>
      <c r="K62" s="258"/>
      <c r="L62" s="573"/>
      <c r="M62" s="574"/>
    </row>
    <row r="63" spans="1:14" ht="13.5" customHeight="1" x14ac:dyDescent="0.2">
      <c r="A63" s="155" t="str">
        <f>'Methods&amp;Limits'!A10</f>
        <v>(RON 91 fuel only)</v>
      </c>
      <c r="B63" s="156" t="str">
        <f>'Methods&amp;Limits'!B10</f>
        <v>--</v>
      </c>
      <c r="C63" s="38" t="str">
        <f>'Methods&amp;Limits'!E10</f>
        <v>EN-ISO 5164</v>
      </c>
      <c r="D63" s="157">
        <f>'Methods&amp;Limits'!F10</f>
        <v>2005</v>
      </c>
      <c r="E63" s="243">
        <f>'Methods&amp;Limits'!G10</f>
        <v>0.7</v>
      </c>
      <c r="F63" s="159">
        <f>'Methods&amp;Limits'!H10</f>
        <v>90.587000000000003</v>
      </c>
      <c r="G63" s="159"/>
      <c r="H63" s="276" t="str">
        <f>IF(D17="","",IF(D17&lt;F63,"Yes",""))</f>
        <v/>
      </c>
      <c r="I63" s="426"/>
      <c r="J63" s="258"/>
      <c r="K63" s="258"/>
      <c r="L63" s="573"/>
      <c r="M63" s="574"/>
    </row>
    <row r="64" spans="1:14" ht="13.5" customHeight="1" x14ac:dyDescent="0.2">
      <c r="A64" s="152" t="str">
        <f>'Methods&amp;Limits'!A11</f>
        <v>Motor Octane Number (MON)</v>
      </c>
      <c r="B64" s="153" t="str">
        <f>'Methods&amp;Limits'!B11</f>
        <v>--</v>
      </c>
      <c r="C64" s="38" t="str">
        <f>'Methods&amp;Limits'!E11</f>
        <v>EN-ISO 5163</v>
      </c>
      <c r="D64" s="157">
        <f>'Methods&amp;Limits'!F11</f>
        <v>2005</v>
      </c>
      <c r="E64" s="243">
        <f>'Methods&amp;Limits'!G11</f>
        <v>0.9</v>
      </c>
      <c r="F64" s="159">
        <f>'Methods&amp;Limits'!H11</f>
        <v>84.468999999999994</v>
      </c>
      <c r="G64" s="159"/>
      <c r="H64" s="276" t="str">
        <f>IF(D18="","",IF(D18&lt;F64,"Yes",""))</f>
        <v/>
      </c>
      <c r="I64" s="426"/>
      <c r="J64" s="258"/>
      <c r="K64" s="258"/>
      <c r="L64" s="573"/>
      <c r="M64" s="574"/>
    </row>
    <row r="65" spans="1:13" ht="13.5" customHeight="1" x14ac:dyDescent="0.2">
      <c r="A65" s="155" t="str">
        <f>'Methods&amp;Limits'!A12</f>
        <v>(RON 91 fuel only)</v>
      </c>
      <c r="B65" s="156" t="str">
        <f>'Methods&amp;Limits'!B12</f>
        <v>--</v>
      </c>
      <c r="C65" s="38" t="str">
        <f>'Methods&amp;Limits'!E12</f>
        <v>EN-ISO 5163</v>
      </c>
      <c r="D65" s="157">
        <f>'Methods&amp;Limits'!F12</f>
        <v>2005</v>
      </c>
      <c r="E65" s="243">
        <f>'Methods&amp;Limits'!G12</f>
        <v>0.9</v>
      </c>
      <c r="F65" s="159">
        <f>'Methods&amp;Limits'!H12</f>
        <v>80.468999999999994</v>
      </c>
      <c r="G65" s="159"/>
      <c r="H65" s="276" t="str">
        <f>IF(D18="","",IF(D18&lt;F65,"Yes",""))</f>
        <v/>
      </c>
      <c r="I65" s="426"/>
      <c r="J65" s="258"/>
      <c r="K65" s="258"/>
      <c r="L65" s="573"/>
      <c r="M65" s="574"/>
    </row>
    <row r="66" spans="1:13" ht="13.5" customHeight="1" x14ac:dyDescent="0.2">
      <c r="A66" s="152" t="str">
        <f>'Methods&amp;Limits'!A13</f>
        <v>Vapour Pressure, DVPE</v>
      </c>
      <c r="B66" s="153"/>
      <c r="C66" s="160"/>
      <c r="D66" s="161"/>
      <c r="E66" s="244"/>
      <c r="F66" s="162"/>
      <c r="G66" s="163"/>
      <c r="H66" s="277"/>
      <c r="I66" s="285"/>
      <c r="J66" s="285"/>
      <c r="K66" s="285"/>
      <c r="L66" s="285"/>
      <c r="M66" s="211"/>
    </row>
    <row r="67" spans="1:13" ht="13.5" customHeight="1" x14ac:dyDescent="0.2">
      <c r="A67" s="164" t="str">
        <f>'Methods&amp;Limits'!A14</f>
        <v>--summer period (normal)</v>
      </c>
      <c r="B67" s="165" t="str">
        <f>'Methods&amp;Limits'!B14</f>
        <v>kPa</v>
      </c>
      <c r="C67" s="38" t="str">
        <f>'Methods&amp;Limits'!E14</f>
        <v>EN 13016-1</v>
      </c>
      <c r="D67" s="157">
        <f>'Methods&amp;Limits'!F14</f>
        <v>2007</v>
      </c>
      <c r="E67" s="243">
        <f>'Methods&amp;Limits'!G14</f>
        <v>2.2000000000000002</v>
      </c>
      <c r="F67" s="158"/>
      <c r="G67" s="166">
        <f>'Methods&amp;Limits'!I14</f>
        <v>61.298000000000002</v>
      </c>
      <c r="H67" s="276" t="str">
        <f>IF(E20&gt;G67,"Yes","")</f>
        <v>Yes</v>
      </c>
      <c r="I67" s="426"/>
      <c r="J67" s="470" t="s">
        <v>308</v>
      </c>
      <c r="K67" s="470" t="s">
        <v>900</v>
      </c>
      <c r="L67" s="606" t="s">
        <v>901</v>
      </c>
      <c r="M67" s="574"/>
    </row>
    <row r="68" spans="1:13" ht="13.5" customHeight="1" x14ac:dyDescent="0.2">
      <c r="A68" s="167" t="str">
        <f>'Methods&amp;Limits'!A15</f>
        <v>-- Petrol with bioethanol content 0-2</v>
      </c>
      <c r="B68" s="165" t="str">
        <f>'Methods&amp;Limits'!B15</f>
        <v>kPa</v>
      </c>
      <c r="C68" s="38" t="str">
        <f>'Methods&amp;Limits'!E15</f>
        <v>EN 1601</v>
      </c>
      <c r="D68" s="157">
        <f>'Methods&amp;Limits'!F15</f>
        <v>1997</v>
      </c>
      <c r="E68" s="243">
        <f>'Methods&amp;Limits'!G15</f>
        <v>2.2999999999999998</v>
      </c>
      <c r="F68" s="158"/>
      <c r="G68" s="166">
        <f>'Methods&amp;Limits'!I15</f>
        <v>67.307000000000002</v>
      </c>
      <c r="H68" s="276" t="str">
        <f>IF(E20&gt;G68,"Yes","")</f>
        <v>Yes</v>
      </c>
      <c r="I68" s="426"/>
      <c r="J68" s="258"/>
      <c r="K68" s="258"/>
      <c r="L68" s="573"/>
      <c r="M68" s="574"/>
    </row>
    <row r="69" spans="1:13" ht="13.5" customHeight="1" x14ac:dyDescent="0.2">
      <c r="A69" s="168" t="str">
        <f>'Methods&amp;Limits'!A16</f>
        <v>-- Petrol with bioethanol content 2-4</v>
      </c>
      <c r="B69" s="165" t="str">
        <f>'Methods&amp;Limits'!B16</f>
        <v>kPa</v>
      </c>
      <c r="C69" s="38" t="str">
        <f>'Methods&amp;Limits'!E16</f>
        <v>EN 1601</v>
      </c>
      <c r="D69" s="157">
        <f>'Methods&amp;Limits'!F16</f>
        <v>1997</v>
      </c>
      <c r="E69" s="243">
        <f>'Methods&amp;Limits'!G16</f>
        <v>2.2999999999999998</v>
      </c>
      <c r="F69" s="158"/>
      <c r="G69" s="166">
        <f>'Methods&amp;Limits'!I16</f>
        <v>69.156999999999996</v>
      </c>
      <c r="H69" s="276" t="str">
        <f>IF(E20&gt;G69,"Yes","")</f>
        <v>Yes</v>
      </c>
      <c r="I69" s="426"/>
      <c r="J69" s="258"/>
      <c r="K69" s="258"/>
      <c r="L69" s="573"/>
      <c r="M69" s="574"/>
    </row>
    <row r="70" spans="1:13" ht="13.5" customHeight="1" x14ac:dyDescent="0.2">
      <c r="A70" s="168" t="str">
        <f>'Methods&amp;Limits'!A17</f>
        <v>-- Petrol with bioethanol content 4-6</v>
      </c>
      <c r="B70" s="165" t="str">
        <f>'Methods&amp;Limits'!B17</f>
        <v>kPa</v>
      </c>
      <c r="C70" s="38" t="str">
        <f>'Methods&amp;Limits'!E17</f>
        <v>EN 1601</v>
      </c>
      <c r="D70" s="157">
        <f>'Methods&amp;Limits'!F17</f>
        <v>1997</v>
      </c>
      <c r="E70" s="243">
        <f>'Methods&amp;Limits'!G17</f>
        <v>2.2999999999999998</v>
      </c>
      <c r="F70" s="158"/>
      <c r="G70" s="166">
        <f>'Methods&amp;Limits'!I17</f>
        <v>69.356999999999999</v>
      </c>
      <c r="H70" s="276" t="str">
        <f>IF(E20&gt;G70,"Yes","")</f>
        <v>Yes</v>
      </c>
      <c r="I70" s="426"/>
      <c r="J70" s="258"/>
      <c r="K70" s="258"/>
      <c r="L70" s="573"/>
      <c r="M70" s="574"/>
    </row>
    <row r="71" spans="1:13" ht="13.5" customHeight="1" x14ac:dyDescent="0.2">
      <c r="A71" s="168" t="str">
        <f>'Methods&amp;Limits'!A18</f>
        <v>-- Petrol with bioethanol content 6-8</v>
      </c>
      <c r="B71" s="165" t="str">
        <f>'Methods&amp;Limits'!B18</f>
        <v>kPa</v>
      </c>
      <c r="C71" s="38" t="str">
        <f>'Methods&amp;Limits'!E18</f>
        <v>EN 1601</v>
      </c>
      <c r="D71" s="157">
        <f>'Methods&amp;Limits'!F18</f>
        <v>1997</v>
      </c>
      <c r="E71" s="243">
        <f>'Methods&amp;Limits'!G18</f>
        <v>2.2999999999999998</v>
      </c>
      <c r="F71" s="158"/>
      <c r="G71" s="166">
        <f>'Methods&amp;Limits'!I18</f>
        <v>69.236999999999995</v>
      </c>
      <c r="H71" s="276" t="str">
        <f>IF(E20&gt;G71,"Yes","")</f>
        <v>Yes</v>
      </c>
      <c r="I71" s="426"/>
      <c r="J71" s="258"/>
      <c r="K71" s="258"/>
      <c r="L71" s="573"/>
      <c r="M71" s="574"/>
    </row>
    <row r="72" spans="1:13" ht="13.5" customHeight="1" x14ac:dyDescent="0.2">
      <c r="A72" s="168" t="str">
        <f>'Methods&amp;Limits'!A19</f>
        <v>-- Petrol with bioethanol content 8-10</v>
      </c>
      <c r="B72" s="165" t="str">
        <f>'Methods&amp;Limits'!B19</f>
        <v>kPa</v>
      </c>
      <c r="C72" s="38" t="str">
        <f>'Methods&amp;Limits'!E19</f>
        <v>EN 1601</v>
      </c>
      <c r="D72" s="157">
        <f>'Methods&amp;Limits'!F19</f>
        <v>1997</v>
      </c>
      <c r="E72" s="243">
        <f>'Methods&amp;Limits'!G19</f>
        <v>2.2999999999999998</v>
      </c>
      <c r="F72" s="158"/>
      <c r="G72" s="166">
        <f>'Methods&amp;Limits'!I19</f>
        <v>69.117000000000004</v>
      </c>
      <c r="H72" s="276" t="str">
        <f>IF(E20&gt;G72,"Yes","")</f>
        <v>Yes</v>
      </c>
      <c r="I72" s="426"/>
      <c r="J72" s="258"/>
      <c r="K72" s="258"/>
      <c r="L72" s="573"/>
      <c r="M72" s="574"/>
    </row>
    <row r="73" spans="1:13" ht="22.5" customHeight="1" x14ac:dyDescent="0.2">
      <c r="A73" s="169" t="str">
        <f>'Methods&amp;Limits'!A20</f>
        <v>--summer period (arctic or severe weather conditions)</v>
      </c>
      <c r="B73" s="156" t="str">
        <f>'Methods&amp;Limits'!B20</f>
        <v>kPa</v>
      </c>
      <c r="C73" s="38" t="str">
        <f>'Methods&amp;Limits'!E20</f>
        <v>EN 13016-1</v>
      </c>
      <c r="D73" s="34">
        <f>'Methods&amp;Limits'!F20</f>
        <v>2007</v>
      </c>
      <c r="E73" s="243">
        <f>'Methods&amp;Limits'!G20</f>
        <v>2.2999999999999998</v>
      </c>
      <c r="F73" s="158"/>
      <c r="G73" s="166">
        <f>'Methods&amp;Limits'!I20</f>
        <v>71.356999999999999</v>
      </c>
      <c r="H73" s="276" t="str">
        <f>IF(E20&gt;G73,"Yes","")</f>
        <v>Yes</v>
      </c>
      <c r="I73" s="426"/>
      <c r="J73" s="258"/>
      <c r="K73" s="258"/>
      <c r="L73" s="573"/>
      <c r="M73" s="574"/>
    </row>
    <row r="74" spans="1:13" ht="13.5" customHeight="1" x14ac:dyDescent="0.2">
      <c r="A74" s="152" t="str">
        <f>'Methods&amp;Limits'!A21</f>
        <v>Distillation *</v>
      </c>
      <c r="B74" s="153"/>
      <c r="C74" s="160"/>
      <c r="D74" s="161"/>
      <c r="E74" s="244"/>
      <c r="F74" s="162"/>
      <c r="G74" s="163"/>
      <c r="H74" s="277"/>
      <c r="I74" s="285"/>
      <c r="J74" s="285"/>
      <c r="K74" s="285"/>
      <c r="L74" s="285"/>
      <c r="M74" s="211"/>
    </row>
    <row r="75" spans="1:13" ht="13.5" customHeight="1" x14ac:dyDescent="0.2">
      <c r="A75" s="164" t="str">
        <f>'Methods&amp;Limits'!A22</f>
        <v>--evaporated at 100 oC</v>
      </c>
      <c r="B75" s="165" t="str">
        <f>'Methods&amp;Limits'!B22</f>
        <v>% V/V</v>
      </c>
      <c r="C75" s="38" t="str">
        <f>'Methods&amp;Limits'!E22</f>
        <v>EN-ISO 3405</v>
      </c>
      <c r="D75" s="157">
        <f>'Methods&amp;Limits'!F22</f>
        <v>2000</v>
      </c>
      <c r="E75" s="250">
        <f>'Methods&amp;Limits'!G22</f>
        <v>4</v>
      </c>
      <c r="F75" s="159">
        <f>'Methods&amp;Limits'!H22</f>
        <v>43.64</v>
      </c>
      <c r="G75" s="159"/>
      <c r="H75" s="276" t="str">
        <f>IF(D22="","",IF(D22&lt;F75,"Yes",""))</f>
        <v/>
      </c>
      <c r="I75" s="426"/>
      <c r="J75" s="258"/>
      <c r="K75" s="258"/>
      <c r="L75" s="573"/>
      <c r="M75" s="574"/>
    </row>
    <row r="76" spans="1:13" ht="13.5" customHeight="1" x14ac:dyDescent="0.2">
      <c r="A76" s="164" t="str">
        <f>'Methods&amp;Limits'!A23</f>
        <v xml:space="preserve">-- evaporated at 150 oC </v>
      </c>
      <c r="B76" s="156" t="str">
        <f>'Methods&amp;Limits'!B23</f>
        <v>% V/V</v>
      </c>
      <c r="C76" s="38" t="str">
        <f>'Methods&amp;Limits'!E23</f>
        <v>EN-ISO 3405</v>
      </c>
      <c r="D76" s="157">
        <f>'Methods&amp;Limits'!F23</f>
        <v>2000</v>
      </c>
      <c r="E76" s="250">
        <f>'Methods&amp;Limits'!G23</f>
        <v>4</v>
      </c>
      <c r="F76" s="159">
        <f>'Methods&amp;Limits'!H23</f>
        <v>72.64</v>
      </c>
      <c r="G76" s="159"/>
      <c r="H76" s="276" t="str">
        <f>IF(D23="","",IF(D23&lt;F76,"Yes",""))</f>
        <v/>
      </c>
      <c r="I76" s="426"/>
      <c r="J76" s="258"/>
      <c r="K76" s="258"/>
      <c r="L76" s="573"/>
      <c r="M76" s="574"/>
    </row>
    <row r="77" spans="1:13" ht="13.5" customHeight="1" x14ac:dyDescent="0.2">
      <c r="A77" s="152" t="str">
        <f>'Methods&amp;Limits'!A24</f>
        <v>Hydrocarbon analysis</v>
      </c>
      <c r="B77" s="153"/>
      <c r="C77" s="160"/>
      <c r="D77" s="161"/>
      <c r="E77" s="244"/>
      <c r="F77" s="162"/>
      <c r="G77" s="163"/>
      <c r="H77" s="277" t="str">
        <f>IF(D24&lt;F77,"Yes","")</f>
        <v/>
      </c>
      <c r="I77" s="285"/>
      <c r="J77" s="285"/>
      <c r="K77" s="285"/>
      <c r="L77" s="285"/>
      <c r="M77" s="211"/>
    </row>
    <row r="78" spans="1:13" ht="13.5" customHeight="1" x14ac:dyDescent="0.2">
      <c r="A78" s="164" t="str">
        <f>'Methods&amp;Limits'!A25</f>
        <v>-- Olefins</v>
      </c>
      <c r="B78" s="165" t="str">
        <f>'Methods&amp;Limits'!B25</f>
        <v>% V/V</v>
      </c>
      <c r="C78" s="38" t="str">
        <f>'Methods&amp;Limits'!E25</f>
        <v>EN 15553</v>
      </c>
      <c r="D78" s="157">
        <f>'Methods&amp;Limits'!F25</f>
        <v>2007</v>
      </c>
      <c r="E78" s="243">
        <f>'Methods&amp;Limits'!G25</f>
        <v>6.4</v>
      </c>
      <c r="F78" s="158"/>
      <c r="G78" s="166">
        <f>'Methods&amp;Limits'!I25</f>
        <v>21.776</v>
      </c>
      <c r="H78" s="276" t="str">
        <f>IF($E$25&gt;G78,"Yes","")</f>
        <v/>
      </c>
      <c r="I78" s="426"/>
      <c r="J78" s="258"/>
      <c r="K78" s="258"/>
      <c r="L78" s="573"/>
      <c r="M78" s="574"/>
    </row>
    <row r="79" spans="1:13" ht="13.5" customHeight="1" x14ac:dyDescent="0.2">
      <c r="A79" s="170"/>
      <c r="B79" s="165"/>
      <c r="C79" s="38" t="str">
        <f>'Methods&amp;Limits'!E26</f>
        <v>EN-ISO 22854</v>
      </c>
      <c r="D79" s="157">
        <f>'Methods&amp;Limits'!F26</f>
        <v>2008</v>
      </c>
      <c r="E79" s="243">
        <f>'Methods&amp;Limits'!G26</f>
        <v>2.6</v>
      </c>
      <c r="F79" s="158"/>
      <c r="G79" s="166">
        <f>'Methods&amp;Limits'!I26</f>
        <v>19.533999999999999</v>
      </c>
      <c r="H79" s="276" t="str">
        <f>IF($E$25&gt;G79,"Yes","")</f>
        <v/>
      </c>
      <c r="I79" s="426"/>
      <c r="J79" s="258"/>
      <c r="K79" s="258"/>
      <c r="L79" s="573"/>
      <c r="M79" s="574"/>
    </row>
    <row r="80" spans="1:13" ht="13.5" customHeight="1" x14ac:dyDescent="0.2">
      <c r="A80" s="170" t="str">
        <f>'Methods&amp;Limits'!A27</f>
        <v>*without oxygenates</v>
      </c>
      <c r="B80" s="165"/>
      <c r="C80" s="38" t="str">
        <f>'Methods&amp;Limits'!E27</f>
        <v>EN 15553</v>
      </c>
      <c r="D80" s="157">
        <f>'Methods&amp;Limits'!F27</f>
        <v>2007</v>
      </c>
      <c r="E80" s="243" t="str">
        <f>'Methods&amp;Limits'!G27</f>
        <v>-</v>
      </c>
      <c r="F80" s="158"/>
      <c r="G80" s="166" t="str">
        <f>'Methods&amp;Limits'!I27</f>
        <v>-</v>
      </c>
      <c r="H80" s="276" t="str">
        <f>IF($E$25&gt;G80,"Yes","")</f>
        <v/>
      </c>
      <c r="I80" s="426"/>
      <c r="J80" s="258"/>
      <c r="K80" s="258"/>
      <c r="L80" s="573"/>
      <c r="M80" s="574"/>
    </row>
    <row r="81" spans="1:13" ht="13.5" customHeight="1" x14ac:dyDescent="0.2">
      <c r="A81" s="170"/>
      <c r="B81" s="165"/>
      <c r="C81" s="38" t="str">
        <f>'Methods&amp;Limits'!E28</f>
        <v>EN-ISO 22854</v>
      </c>
      <c r="D81" s="157">
        <f>'Methods&amp;Limits'!F28</f>
        <v>2008</v>
      </c>
      <c r="E81" s="243" t="str">
        <f>'Methods&amp;Limits'!G28</f>
        <v>-</v>
      </c>
      <c r="F81" s="158"/>
      <c r="G81" s="166" t="str">
        <f>'Methods&amp;Limits'!I28</f>
        <v>-</v>
      </c>
      <c r="H81" s="276" t="str">
        <f>IF($E$25&gt;G81,"Yes","")</f>
        <v/>
      </c>
      <c r="I81" s="426"/>
      <c r="J81" s="258"/>
      <c r="K81" s="258"/>
      <c r="L81" s="573"/>
      <c r="M81" s="574"/>
    </row>
    <row r="82" spans="1:13" ht="13.5" customHeight="1" x14ac:dyDescent="0.2">
      <c r="A82" s="164" t="str">
        <f>'Methods&amp;Limits'!A29</f>
        <v>-- Olefins (RON 91 fuel only)***</v>
      </c>
      <c r="B82" s="165" t="str">
        <f>'Methods&amp;Limits'!B29</f>
        <v>% V/V</v>
      </c>
      <c r="C82" s="38" t="str">
        <f>'Methods&amp;Limits'!E29</f>
        <v>ASTM D1319</v>
      </c>
      <c r="D82" s="157">
        <f>'Methods&amp;Limits'!F29</f>
        <v>1995</v>
      </c>
      <c r="E82" s="243">
        <f>'Methods&amp;Limits'!G29</f>
        <v>5.0999999999999996</v>
      </c>
      <c r="F82" s="158"/>
      <c r="G82" s="166">
        <f>'Methods&amp;Limits'!I29</f>
        <v>24.009</v>
      </c>
      <c r="H82" s="276" t="str">
        <f>IF($E$25&gt;G82,"Yes","")</f>
        <v/>
      </c>
      <c r="I82" s="426"/>
      <c r="J82" s="258"/>
      <c r="K82" s="258"/>
      <c r="L82" s="573"/>
      <c r="M82" s="574"/>
    </row>
    <row r="83" spans="1:13" ht="13.5" customHeight="1" x14ac:dyDescent="0.2">
      <c r="A83" s="171" t="str">
        <f>'Methods&amp;Limits'!A30</f>
        <v>-- Aromatics (from 2005)</v>
      </c>
      <c r="B83" s="165"/>
      <c r="C83" s="38" t="str">
        <f>'Methods&amp;Limits'!E30</f>
        <v>EN-ISO 22854</v>
      </c>
      <c r="D83" s="157">
        <f>'Methods&amp;Limits'!F30</f>
        <v>2008</v>
      </c>
      <c r="E83" s="243">
        <f>'Methods&amp;Limits'!G30</f>
        <v>1.7</v>
      </c>
      <c r="F83" s="158"/>
      <c r="G83" s="166">
        <f>'Methods&amp;Limits'!I30</f>
        <v>36.003</v>
      </c>
      <c r="H83" s="276" t="str">
        <f>IF($E$26&gt;G83,"Yes","")</f>
        <v/>
      </c>
      <c r="I83" s="426"/>
      <c r="J83" s="258"/>
      <c r="K83" s="258"/>
      <c r="L83" s="573"/>
      <c r="M83" s="574"/>
    </row>
    <row r="84" spans="1:13" ht="13.5" customHeight="1" x14ac:dyDescent="0.2">
      <c r="A84" s="171" t="str">
        <f>'Methods&amp;Limits'!A31</f>
        <v>-- Benzene</v>
      </c>
      <c r="B84" s="165" t="str">
        <f>'Methods&amp;Limits'!B31</f>
        <v>% V/V</v>
      </c>
      <c r="C84" s="38" t="str">
        <f>'Methods&amp;Limits'!E31</f>
        <v>EN 12177</v>
      </c>
      <c r="D84" s="157">
        <f>'Methods&amp;Limits'!F31</f>
        <v>1998</v>
      </c>
      <c r="E84" s="245">
        <f>'Methods&amp;Limits'!G31</f>
        <v>0.1</v>
      </c>
      <c r="F84" s="158"/>
      <c r="G84" s="166">
        <f>'Methods&amp;Limits'!I31</f>
        <v>1.0589999999999999</v>
      </c>
      <c r="H84" s="276" t="str">
        <f>IF(E27&gt;G84,"Yes","")</f>
        <v/>
      </c>
      <c r="I84" s="426"/>
      <c r="J84" s="258"/>
      <c r="K84" s="258"/>
      <c r="L84" s="573"/>
      <c r="M84" s="574"/>
    </row>
    <row r="85" spans="1:13" ht="13.5" customHeight="1" x14ac:dyDescent="0.2">
      <c r="A85" s="171"/>
      <c r="B85" s="165"/>
      <c r="C85" s="38" t="str">
        <f>'Methods&amp;Limits'!E32</f>
        <v>EN 238</v>
      </c>
      <c r="D85" s="157">
        <f>'Methods&amp;Limits'!F32</f>
        <v>1996</v>
      </c>
      <c r="E85" s="166">
        <f>'Methods&amp;Limits'!G32</f>
        <v>0.17</v>
      </c>
      <c r="F85" s="158"/>
      <c r="G85" s="166">
        <f>'Methods&amp;Limits'!I32</f>
        <v>1.1003000000000001</v>
      </c>
      <c r="H85" s="276" t="str">
        <f>IF(E27&gt;G85,"Yes","")</f>
        <v/>
      </c>
      <c r="I85" s="426"/>
      <c r="J85" s="258"/>
      <c r="K85" s="258"/>
      <c r="L85" s="573"/>
      <c r="M85" s="574"/>
    </row>
    <row r="86" spans="1:13" ht="13.5" customHeight="1" x14ac:dyDescent="0.2">
      <c r="A86" s="172"/>
      <c r="B86" s="156"/>
      <c r="C86" s="38" t="str">
        <f>'Methods&amp;Limits'!E33</f>
        <v>EN-ISO 22854</v>
      </c>
      <c r="D86" s="157">
        <f>'Methods&amp;Limits'!F33</f>
        <v>2008</v>
      </c>
      <c r="E86" s="166">
        <f>'Methods&amp;Limits'!G33</f>
        <v>0.05</v>
      </c>
      <c r="F86" s="158"/>
      <c r="G86" s="166">
        <f>'Methods&amp;Limits'!I33</f>
        <v>1.0295000000000001</v>
      </c>
      <c r="H86" s="276" t="str">
        <f>IF(E27&gt;G86,"Yes","")</f>
        <v/>
      </c>
      <c r="I86" s="426"/>
      <c r="J86" s="258"/>
      <c r="K86" s="258"/>
      <c r="L86" s="573"/>
      <c r="M86" s="574"/>
    </row>
    <row r="87" spans="1:13" ht="13.5" customHeight="1" x14ac:dyDescent="0.2">
      <c r="A87" s="241" t="str">
        <f>'Methods&amp;Limits'!A34</f>
        <v>Oxygen content</v>
      </c>
      <c r="B87" s="153" t="str">
        <f>'Methods&amp;Limits'!B34</f>
        <v>% (m/m)</v>
      </c>
      <c r="C87" s="175" t="str">
        <f>'Methods&amp;Limits'!E34</f>
        <v>EN 1601</v>
      </c>
      <c r="D87" s="157">
        <f>'Methods&amp;Limits'!F34</f>
        <v>1997</v>
      </c>
      <c r="E87" s="243">
        <f>'Methods&amp;Limits'!G34</f>
        <v>0.41</v>
      </c>
      <c r="F87" s="158"/>
      <c r="G87" s="166">
        <f>'Methods&amp;Limits'!I34</f>
        <v>3.9419</v>
      </c>
      <c r="H87" s="276" t="str">
        <f>IF(E28&gt;G87,"Yes","")</f>
        <v/>
      </c>
      <c r="I87" s="426"/>
      <c r="J87" s="258"/>
      <c r="K87" s="258"/>
      <c r="L87" s="573"/>
      <c r="M87" s="574"/>
    </row>
    <row r="88" spans="1:13" ht="13.5" customHeight="1" x14ac:dyDescent="0.2">
      <c r="A88" s="174"/>
      <c r="B88" s="156"/>
      <c r="C88" s="175" t="str">
        <f>'Methods&amp;Limits'!E35</f>
        <v>EN 1601</v>
      </c>
      <c r="D88" s="157">
        <f>'Methods&amp;Limits'!F35</f>
        <v>1997</v>
      </c>
      <c r="E88" s="243">
        <f>'Methods&amp;Limits'!G35</f>
        <v>0.41</v>
      </c>
      <c r="F88" s="158"/>
      <c r="G88" s="166">
        <f>'Methods&amp;Limits'!I35</f>
        <v>2.9419</v>
      </c>
      <c r="H88" s="276" t="str">
        <f>IF(E29&gt;G88,"Yes","")</f>
        <v/>
      </c>
      <c r="I88" s="426"/>
      <c r="J88" s="258"/>
      <c r="K88" s="258"/>
      <c r="L88" s="573"/>
      <c r="M88" s="574"/>
    </row>
    <row r="89" spans="1:13" ht="13.5" customHeight="1" x14ac:dyDescent="0.2">
      <c r="A89" s="173" t="str">
        <f>'Methods&amp;Limits'!A36</f>
        <v>Oxygenates</v>
      </c>
      <c r="B89" s="153"/>
      <c r="C89" s="160"/>
      <c r="D89" s="161"/>
      <c r="E89" s="244"/>
      <c r="F89" s="162"/>
      <c r="G89" s="163"/>
      <c r="H89" s="277"/>
      <c r="I89" s="285"/>
      <c r="J89" s="285"/>
      <c r="K89" s="285"/>
      <c r="L89" s="285"/>
      <c r="M89" s="211"/>
    </row>
    <row r="90" spans="1:13" ht="13.5" customHeight="1" x14ac:dyDescent="0.2">
      <c r="A90" s="171" t="str">
        <f>'Methods&amp;Limits'!A37</f>
        <v>-- Methanol</v>
      </c>
      <c r="B90" s="165" t="str">
        <f>'Methods&amp;Limits'!B37</f>
        <v>% V/V</v>
      </c>
      <c r="C90" s="38" t="str">
        <f>'Methods&amp;Limits'!E37</f>
        <v>EN 1601</v>
      </c>
      <c r="D90" s="157">
        <f>'Methods&amp;Limits'!F37</f>
        <v>1997</v>
      </c>
      <c r="E90" s="243">
        <f>'Methods&amp;Limits'!G37</f>
        <v>0.3</v>
      </c>
      <c r="F90" s="158"/>
      <c r="G90" s="166">
        <f>'Methods&amp;Limits'!I37</f>
        <v>3.177</v>
      </c>
      <c r="H90" s="276" t="str">
        <f t="shared" ref="H90:H96" si="0">IF(E31&gt;G90,"Yes","")</f>
        <v/>
      </c>
      <c r="I90" s="426"/>
      <c r="J90" s="258"/>
      <c r="K90" s="258"/>
      <c r="L90" s="573"/>
      <c r="M90" s="574"/>
    </row>
    <row r="91" spans="1:13" ht="13.5" customHeight="1" x14ac:dyDescent="0.2">
      <c r="A91" s="171" t="str">
        <f>'Methods&amp;Limits'!A38</f>
        <v>-- Ethanol</v>
      </c>
      <c r="B91" s="165" t="str">
        <f>'Methods&amp;Limits'!B38</f>
        <v>% V/V</v>
      </c>
      <c r="C91" s="38" t="str">
        <f>'Methods&amp;Limits'!E38</f>
        <v>EN 1601</v>
      </c>
      <c r="D91" s="157">
        <f>'Methods&amp;Limits'!F38</f>
        <v>1997</v>
      </c>
      <c r="E91" s="243">
        <f>'Methods&amp;Limits'!G38</f>
        <v>0.8</v>
      </c>
      <c r="F91" s="158"/>
      <c r="G91" s="166">
        <f>'Methods&amp;Limits'!I38</f>
        <v>10.472</v>
      </c>
      <c r="H91" s="276" t="str">
        <f t="shared" si="0"/>
        <v/>
      </c>
      <c r="I91" s="426"/>
      <c r="J91" s="258"/>
      <c r="K91" s="258"/>
      <c r="L91" s="573"/>
      <c r="M91" s="574"/>
    </row>
    <row r="92" spans="1:13" ht="13.5" customHeight="1" x14ac:dyDescent="0.2">
      <c r="A92" s="171" t="str">
        <f>'Methods&amp;Limits'!A39</f>
        <v>-- Iso-propyl alcohol</v>
      </c>
      <c r="B92" s="165" t="str">
        <f>'Methods&amp;Limits'!B39</f>
        <v>% V/V</v>
      </c>
      <c r="C92" s="38" t="str">
        <f>'Methods&amp;Limits'!E39</f>
        <v>EN 1601</v>
      </c>
      <c r="D92" s="157">
        <f>'Methods&amp;Limits'!F39</f>
        <v>1997</v>
      </c>
      <c r="E92" s="243">
        <f>'Methods&amp;Limits'!G39</f>
        <v>0.9</v>
      </c>
      <c r="F92" s="158"/>
      <c r="G92" s="166">
        <f>'Methods&amp;Limits'!I39</f>
        <v>12.531000000000001</v>
      </c>
      <c r="H92" s="276" t="str">
        <f t="shared" si="0"/>
        <v/>
      </c>
      <c r="I92" s="426"/>
      <c r="J92" s="258"/>
      <c r="K92" s="258"/>
      <c r="L92" s="573"/>
      <c r="M92" s="574"/>
    </row>
    <row r="93" spans="1:13" ht="13.5" customHeight="1" x14ac:dyDescent="0.2">
      <c r="A93" s="171" t="str">
        <f>'Methods&amp;Limits'!A40</f>
        <v>-- Tert-butyl alcohol</v>
      </c>
      <c r="B93" s="165" t="str">
        <f>'Methods&amp;Limits'!B40</f>
        <v>% V/V</v>
      </c>
      <c r="C93" s="38" t="str">
        <f>'Methods&amp;Limits'!E40</f>
        <v>EN 1601</v>
      </c>
      <c r="D93" s="157">
        <f>'Methods&amp;Limits'!F40</f>
        <v>1997</v>
      </c>
      <c r="E93" s="243">
        <f>'Methods&amp;Limits'!G40</f>
        <v>1</v>
      </c>
      <c r="F93" s="158"/>
      <c r="G93" s="166">
        <f>'Methods&amp;Limits'!I40</f>
        <v>15.59</v>
      </c>
      <c r="H93" s="276" t="str">
        <f t="shared" si="0"/>
        <v/>
      </c>
      <c r="I93" s="426"/>
      <c r="J93" s="258"/>
      <c r="K93" s="258"/>
      <c r="L93" s="573"/>
      <c r="M93" s="574"/>
    </row>
    <row r="94" spans="1:13" ht="13.5" customHeight="1" x14ac:dyDescent="0.2">
      <c r="A94" s="171" t="str">
        <f>'Methods&amp;Limits'!A41</f>
        <v>-- Iso-butyl alcohol</v>
      </c>
      <c r="B94" s="165" t="str">
        <f>'Methods&amp;Limits'!B41</f>
        <v>% V/V</v>
      </c>
      <c r="C94" s="38" t="str">
        <f>'Methods&amp;Limits'!E41</f>
        <v>EN 1601</v>
      </c>
      <c r="D94" s="157">
        <f>'Methods&amp;Limits'!F41</f>
        <v>1997</v>
      </c>
      <c r="E94" s="243">
        <f>'Methods&amp;Limits'!G41</f>
        <v>1</v>
      </c>
      <c r="F94" s="158"/>
      <c r="G94" s="166">
        <f>'Methods&amp;Limits'!I41</f>
        <v>15.59</v>
      </c>
      <c r="H94" s="276" t="str">
        <f t="shared" si="0"/>
        <v/>
      </c>
      <c r="I94" s="426"/>
      <c r="J94" s="258"/>
      <c r="K94" s="258"/>
      <c r="L94" s="573"/>
      <c r="M94" s="574"/>
    </row>
    <row r="95" spans="1:13" ht="13.5" customHeight="1" x14ac:dyDescent="0.2">
      <c r="A95" s="174" t="str">
        <f>'Methods&amp;Limits'!A42</f>
        <v>-- Ethers with 5 or more carbon atoms per molecule</v>
      </c>
      <c r="B95" s="165" t="str">
        <f>'Methods&amp;Limits'!B42</f>
        <v>% V/V</v>
      </c>
      <c r="C95" s="38" t="str">
        <f>'Methods&amp;Limits'!E42</f>
        <v>EN 1601</v>
      </c>
      <c r="D95" s="157">
        <f>'Methods&amp;Limits'!F42</f>
        <v>1997</v>
      </c>
      <c r="E95" s="243">
        <f>'Methods&amp;Limits'!G42</f>
        <v>1</v>
      </c>
      <c r="F95" s="158"/>
      <c r="G95" s="166">
        <f>'Methods&amp;Limits'!I42</f>
        <v>22.59</v>
      </c>
      <c r="H95" s="276" t="str">
        <f t="shared" si="0"/>
        <v/>
      </c>
      <c r="I95" s="426"/>
      <c r="J95" s="258"/>
      <c r="K95" s="258"/>
      <c r="L95" s="573"/>
      <c r="M95" s="574"/>
    </row>
    <row r="96" spans="1:13" ht="13.5" customHeight="1" x14ac:dyDescent="0.2">
      <c r="A96" s="174" t="str">
        <f>'Methods&amp;Limits'!A43</f>
        <v>-- other oxygenates</v>
      </c>
      <c r="B96" s="156" t="str">
        <f>'Methods&amp;Limits'!B43</f>
        <v>% V/V</v>
      </c>
      <c r="C96" s="175" t="str">
        <f>'Methods&amp;Limits'!E43</f>
        <v>EN 1601</v>
      </c>
      <c r="D96" s="157">
        <f>'Methods&amp;Limits'!F43</f>
        <v>1997</v>
      </c>
      <c r="E96" s="243">
        <f>'Methods&amp;Limits'!G43</f>
        <v>1</v>
      </c>
      <c r="F96" s="158"/>
      <c r="G96" s="166">
        <f>'Methods&amp;Limits'!I43</f>
        <v>15.59</v>
      </c>
      <c r="H96" s="276" t="str">
        <f t="shared" si="0"/>
        <v/>
      </c>
      <c r="I96" s="426"/>
      <c r="J96" s="258"/>
      <c r="K96" s="258"/>
      <c r="L96" s="573"/>
      <c r="M96" s="574"/>
    </row>
    <row r="97" spans="1:13" ht="13.5" customHeight="1" x14ac:dyDescent="0.2">
      <c r="A97" s="241" t="str">
        <f>'Methods&amp;Limits'!A44</f>
        <v>Oxygen content</v>
      </c>
      <c r="B97" s="153" t="str">
        <f>'Methods&amp;Limits'!B44</f>
        <v>% (m/m)</v>
      </c>
      <c r="C97" s="175" t="str">
        <f>'Methods&amp;Limits'!E44</f>
        <v>EN 13132</v>
      </c>
      <c r="D97" s="157">
        <f>'Methods&amp;Limits'!F44</f>
        <v>2000</v>
      </c>
      <c r="E97" s="243">
        <f>'Methods&amp;Limits'!G44</f>
        <v>0.3</v>
      </c>
      <c r="F97" s="158"/>
      <c r="G97" s="166">
        <f>'Methods&amp;Limits'!I44</f>
        <v>3.8770000000000002</v>
      </c>
      <c r="H97" s="276" t="str">
        <f>IF(E28&gt;G97,"Yes","")</f>
        <v/>
      </c>
      <c r="I97" s="426"/>
      <c r="J97" s="258"/>
      <c r="K97" s="258"/>
      <c r="L97" s="573"/>
      <c r="M97" s="574"/>
    </row>
    <row r="98" spans="1:13" ht="13.5" customHeight="1" x14ac:dyDescent="0.2">
      <c r="A98" s="174"/>
      <c r="B98" s="156"/>
      <c r="C98" s="175" t="str">
        <f>'Methods&amp;Limits'!E45</f>
        <v>EN 13132</v>
      </c>
      <c r="D98" s="157">
        <f>'Methods&amp;Limits'!F45</f>
        <v>2000</v>
      </c>
      <c r="E98" s="243">
        <f>'Methods&amp;Limits'!G45</f>
        <v>0.3</v>
      </c>
      <c r="F98" s="158"/>
      <c r="G98" s="166">
        <f>'Methods&amp;Limits'!I45</f>
        <v>2.8770000000000002</v>
      </c>
      <c r="H98" s="276" t="str">
        <f>IF(E29&gt;G98,"Yes","")</f>
        <v/>
      </c>
      <c r="I98" s="426"/>
      <c r="J98" s="258"/>
      <c r="K98" s="258"/>
      <c r="L98" s="573"/>
      <c r="M98" s="574"/>
    </row>
    <row r="99" spans="1:13" ht="13.5" customHeight="1" x14ac:dyDescent="0.2">
      <c r="A99" s="176" t="str">
        <f>'Methods&amp;Limits'!A46</f>
        <v>Oxygenates</v>
      </c>
      <c r="B99" s="153"/>
      <c r="C99" s="160"/>
      <c r="D99" s="161"/>
      <c r="E99" s="244"/>
      <c r="F99" s="162"/>
      <c r="G99" s="163"/>
      <c r="H99" s="277"/>
      <c r="I99" s="285"/>
      <c r="J99" s="285"/>
      <c r="K99" s="285"/>
      <c r="L99" s="285"/>
      <c r="M99" s="211"/>
    </row>
    <row r="100" spans="1:13" ht="13.5" customHeight="1" x14ac:dyDescent="0.2">
      <c r="A100" s="174" t="str">
        <f>'Methods&amp;Limits'!A47</f>
        <v>-- Methanol</v>
      </c>
      <c r="B100" s="165" t="str">
        <f>'Methods&amp;Limits'!B47</f>
        <v>% V/V</v>
      </c>
      <c r="C100" s="175" t="str">
        <f>'Methods&amp;Limits'!E47</f>
        <v>EN 13132</v>
      </c>
      <c r="D100" s="157">
        <f>'Methods&amp;Limits'!F47</f>
        <v>2000</v>
      </c>
      <c r="E100" s="243">
        <f>'Methods&amp;Limits'!G47</f>
        <v>0.3</v>
      </c>
      <c r="F100" s="158"/>
      <c r="G100" s="166">
        <f>'Methods&amp;Limits'!I47</f>
        <v>3.177</v>
      </c>
      <c r="H100" s="276" t="str">
        <f t="shared" ref="H100:H106" si="1">IF(E31&gt;G100,"Yes","")</f>
        <v/>
      </c>
      <c r="I100" s="426"/>
      <c r="J100" s="258"/>
      <c r="K100" s="258"/>
      <c r="L100" s="573"/>
      <c r="M100" s="574"/>
    </row>
    <row r="101" spans="1:13" ht="13.5" customHeight="1" x14ac:dyDescent="0.2">
      <c r="A101" s="174" t="str">
        <f>'Methods&amp;Limits'!A48</f>
        <v>-- Ethanol</v>
      </c>
      <c r="B101" s="165" t="str">
        <f>'Methods&amp;Limits'!B48</f>
        <v>% V/V</v>
      </c>
      <c r="C101" s="175" t="str">
        <f>'Methods&amp;Limits'!E48</f>
        <v>EN 13132</v>
      </c>
      <c r="D101" s="157">
        <f>'Methods&amp;Limits'!F48</f>
        <v>2000</v>
      </c>
      <c r="E101" s="243">
        <f>'Methods&amp;Limits'!G48</f>
        <v>0.8</v>
      </c>
      <c r="F101" s="158"/>
      <c r="G101" s="166">
        <f>'Methods&amp;Limits'!I48</f>
        <v>10.472</v>
      </c>
      <c r="H101" s="276" t="str">
        <f t="shared" si="1"/>
        <v/>
      </c>
      <c r="I101" s="426"/>
      <c r="J101" s="258"/>
      <c r="K101" s="258"/>
      <c r="L101" s="573"/>
      <c r="M101" s="574"/>
    </row>
    <row r="102" spans="1:13" ht="13.5" customHeight="1" x14ac:dyDescent="0.2">
      <c r="A102" s="174" t="str">
        <f>'Methods&amp;Limits'!A49</f>
        <v>-- Iso-propyl alcohol</v>
      </c>
      <c r="B102" s="165" t="str">
        <f>'Methods&amp;Limits'!B49</f>
        <v>% V/V</v>
      </c>
      <c r="C102" s="175" t="str">
        <f>'Methods&amp;Limits'!E49</f>
        <v>EN 13132</v>
      </c>
      <c r="D102" s="157">
        <f>'Methods&amp;Limits'!F49</f>
        <v>2000</v>
      </c>
      <c r="E102" s="243">
        <f>'Methods&amp;Limits'!G49</f>
        <v>0.8</v>
      </c>
      <c r="F102" s="158"/>
      <c r="G102" s="166">
        <f>'Methods&amp;Limits'!I49</f>
        <v>12.472</v>
      </c>
      <c r="H102" s="276" t="str">
        <f t="shared" si="1"/>
        <v/>
      </c>
      <c r="I102" s="426"/>
      <c r="J102" s="258"/>
      <c r="K102" s="258"/>
      <c r="L102" s="573"/>
      <c r="M102" s="574"/>
    </row>
    <row r="103" spans="1:13" ht="13.5" customHeight="1" x14ac:dyDescent="0.2">
      <c r="A103" s="174" t="str">
        <f>'Methods&amp;Limits'!A50</f>
        <v>-- Tert-butyl alcohol</v>
      </c>
      <c r="B103" s="165" t="str">
        <f>'Methods&amp;Limits'!B50</f>
        <v>% V/V</v>
      </c>
      <c r="C103" s="175" t="str">
        <f>'Methods&amp;Limits'!E50</f>
        <v>EN 13132</v>
      </c>
      <c r="D103" s="157">
        <f>'Methods&amp;Limits'!F50</f>
        <v>2000</v>
      </c>
      <c r="E103" s="243">
        <f>'Methods&amp;Limits'!G50</f>
        <v>1</v>
      </c>
      <c r="F103" s="158"/>
      <c r="G103" s="166">
        <f>'Methods&amp;Limits'!I50</f>
        <v>15.59</v>
      </c>
      <c r="H103" s="276" t="str">
        <f t="shared" si="1"/>
        <v/>
      </c>
      <c r="I103" s="426"/>
      <c r="J103" s="258"/>
      <c r="K103" s="258"/>
      <c r="L103" s="573"/>
      <c r="M103" s="574"/>
    </row>
    <row r="104" spans="1:13" ht="13.5" customHeight="1" x14ac:dyDescent="0.2">
      <c r="A104" s="174" t="str">
        <f>'Methods&amp;Limits'!A51</f>
        <v>-- Iso-butyl alcohol</v>
      </c>
      <c r="B104" s="165" t="str">
        <f>'Methods&amp;Limits'!B51</f>
        <v>% V/V</v>
      </c>
      <c r="C104" s="175" t="str">
        <f>'Methods&amp;Limits'!E51</f>
        <v>EN 13132</v>
      </c>
      <c r="D104" s="157">
        <f>'Methods&amp;Limits'!F51</f>
        <v>2000</v>
      </c>
      <c r="E104" s="243">
        <f>'Methods&amp;Limits'!G51</f>
        <v>1</v>
      </c>
      <c r="F104" s="158"/>
      <c r="G104" s="166">
        <f>'Methods&amp;Limits'!I51</f>
        <v>15.59</v>
      </c>
      <c r="H104" s="276" t="str">
        <f t="shared" si="1"/>
        <v/>
      </c>
      <c r="I104" s="426"/>
      <c r="J104" s="258"/>
      <c r="K104" s="258"/>
      <c r="L104" s="573"/>
      <c r="M104" s="574"/>
    </row>
    <row r="105" spans="1:13" ht="13.5" customHeight="1" x14ac:dyDescent="0.2">
      <c r="A105" s="174" t="str">
        <f>'Methods&amp;Limits'!A52</f>
        <v>-- Ethers with 5 or more carbon atoms per molecule</v>
      </c>
      <c r="B105" s="165" t="str">
        <f>'Methods&amp;Limits'!B52</f>
        <v>% V/V</v>
      </c>
      <c r="C105" s="175" t="str">
        <f>'Methods&amp;Limits'!E52</f>
        <v>EN 13132</v>
      </c>
      <c r="D105" s="157">
        <f>'Methods&amp;Limits'!F52</f>
        <v>2000</v>
      </c>
      <c r="E105" s="166">
        <f>'Methods&amp;Limits'!G52</f>
        <v>1</v>
      </c>
      <c r="F105" s="158"/>
      <c r="G105" s="166">
        <f>'Methods&amp;Limits'!I52</f>
        <v>22.59</v>
      </c>
      <c r="H105" s="276" t="str">
        <f t="shared" si="1"/>
        <v/>
      </c>
      <c r="I105" s="426"/>
      <c r="J105" s="258"/>
      <c r="K105" s="258"/>
      <c r="L105" s="573"/>
      <c r="M105" s="574"/>
    </row>
    <row r="106" spans="1:13" ht="13.5" customHeight="1" x14ac:dyDescent="0.2">
      <c r="A106" s="174" t="str">
        <f>'Methods&amp;Limits'!A53</f>
        <v>-- other oxygenates</v>
      </c>
      <c r="B106" s="156" t="str">
        <f>'Methods&amp;Limits'!B53</f>
        <v>% V/V</v>
      </c>
      <c r="C106" s="175" t="str">
        <f>'Methods&amp;Limits'!E53</f>
        <v>EN 13132</v>
      </c>
      <c r="D106" s="157">
        <f>'Methods&amp;Limits'!F53</f>
        <v>2000</v>
      </c>
      <c r="E106" s="243">
        <f>'Methods&amp;Limits'!G53</f>
        <v>1</v>
      </c>
      <c r="F106" s="158"/>
      <c r="G106" s="166">
        <f>'Methods&amp;Limits'!I53</f>
        <v>15.59</v>
      </c>
      <c r="H106" s="276" t="str">
        <f t="shared" si="1"/>
        <v/>
      </c>
      <c r="I106" s="426"/>
      <c r="J106" s="258"/>
      <c r="K106" s="258"/>
      <c r="L106" s="573"/>
      <c r="M106" s="574"/>
    </row>
    <row r="107" spans="1:13" ht="13.5" customHeight="1" x14ac:dyDescent="0.2">
      <c r="A107" s="241" t="str">
        <f>'Methods&amp;Limits'!A54</f>
        <v>Oxygen content</v>
      </c>
      <c r="B107" s="153" t="str">
        <f>'Methods&amp;Limits'!B54</f>
        <v>% (m/m)</v>
      </c>
      <c r="C107" s="175" t="str">
        <f>'Methods&amp;Limits'!E54</f>
        <v>EN-ISO 22854</v>
      </c>
      <c r="D107" s="157">
        <f>'Methods&amp;Limits'!F54</f>
        <v>2008</v>
      </c>
      <c r="E107" s="243">
        <f>'Methods&amp;Limits'!G54</f>
        <v>0.4</v>
      </c>
      <c r="F107" s="158"/>
      <c r="G107" s="166">
        <f>'Methods&amp;Limits'!I54</f>
        <v>3.9359999999999999</v>
      </c>
      <c r="H107" s="276" t="str">
        <f>IF(E28&gt;G107,"Yes","")</f>
        <v/>
      </c>
      <c r="I107" s="426"/>
      <c r="J107" s="258"/>
      <c r="K107" s="258"/>
      <c r="L107" s="573"/>
      <c r="M107" s="574"/>
    </row>
    <row r="108" spans="1:13" ht="13.5" customHeight="1" x14ac:dyDescent="0.2">
      <c r="A108" s="174"/>
      <c r="B108" s="156"/>
      <c r="C108" s="175" t="str">
        <f>'Methods&amp;Limits'!E55</f>
        <v>EN-ISO 22854</v>
      </c>
      <c r="D108" s="157">
        <f>'Methods&amp;Limits'!F55</f>
        <v>2008</v>
      </c>
      <c r="E108" s="243">
        <f>'Methods&amp;Limits'!G55</f>
        <v>0.4</v>
      </c>
      <c r="F108" s="158"/>
      <c r="G108" s="166">
        <f>'Methods&amp;Limits'!I55</f>
        <v>2.9359999999999999</v>
      </c>
      <c r="H108" s="276" t="str">
        <f>IF(E29&gt;G108,"Yes","")</f>
        <v/>
      </c>
      <c r="I108" s="426"/>
      <c r="J108" s="258"/>
      <c r="K108" s="258"/>
      <c r="L108" s="573"/>
      <c r="M108" s="574"/>
    </row>
    <row r="109" spans="1:13" ht="13.5" customHeight="1" x14ac:dyDescent="0.2">
      <c r="A109" s="241" t="str">
        <f>'Methods&amp;Limits'!A56</f>
        <v>Oxyginates</v>
      </c>
      <c r="B109" s="153"/>
      <c r="C109" s="160"/>
      <c r="D109" s="161"/>
      <c r="E109" s="244"/>
      <c r="F109" s="162"/>
      <c r="G109" s="163"/>
      <c r="H109" s="277"/>
      <c r="I109" s="285"/>
      <c r="J109" s="285"/>
      <c r="K109" s="285"/>
      <c r="L109" s="285"/>
      <c r="M109" s="211"/>
    </row>
    <row r="110" spans="1:13" ht="13.5" customHeight="1" x14ac:dyDescent="0.2">
      <c r="A110" s="174" t="str">
        <f>'Methods&amp;Limits'!A57</f>
        <v>-- Methanol</v>
      </c>
      <c r="B110" s="165" t="str">
        <f>'Methods&amp;Limits'!B57</f>
        <v>% V/V</v>
      </c>
      <c r="C110" s="175" t="str">
        <f>'Methods&amp;Limits'!E57</f>
        <v>EN-ISO 22854</v>
      </c>
      <c r="D110" s="157">
        <f>'Methods&amp;Limits'!F57</f>
        <v>2008</v>
      </c>
      <c r="E110" s="243">
        <f>'Methods&amp;Limits'!G57</f>
        <v>0.4</v>
      </c>
      <c r="F110" s="158"/>
      <c r="G110" s="166">
        <f>'Methods&amp;Limits'!I57</f>
        <v>3.2359999999999998</v>
      </c>
      <c r="H110" s="276" t="str">
        <f t="shared" ref="H110:H116" si="2">IF(E31&gt;G110,"Yes","")</f>
        <v/>
      </c>
      <c r="I110" s="426"/>
      <c r="J110" s="258"/>
      <c r="K110" s="258"/>
      <c r="L110" s="573"/>
      <c r="M110" s="574"/>
    </row>
    <row r="111" spans="1:13" ht="13.5" customHeight="1" x14ac:dyDescent="0.2">
      <c r="A111" s="174" t="str">
        <f>'Methods&amp;Limits'!A58</f>
        <v>-- Ethanol</v>
      </c>
      <c r="B111" s="165" t="str">
        <f>'Methods&amp;Limits'!B58</f>
        <v>% V/V</v>
      </c>
      <c r="C111" s="175" t="str">
        <f>'Methods&amp;Limits'!E58</f>
        <v>EN-ISO 22854</v>
      </c>
      <c r="D111" s="157">
        <f>'Methods&amp;Limits'!F58</f>
        <v>2008</v>
      </c>
      <c r="E111" s="243">
        <f>'Methods&amp;Limits'!G58</f>
        <v>0.6</v>
      </c>
      <c r="F111" s="158"/>
      <c r="G111" s="166">
        <f>'Methods&amp;Limits'!I58</f>
        <v>10.353999999999999</v>
      </c>
      <c r="H111" s="276" t="str">
        <f t="shared" si="2"/>
        <v/>
      </c>
      <c r="I111" s="426"/>
      <c r="J111" s="258"/>
      <c r="K111" s="258"/>
      <c r="L111" s="573"/>
      <c r="M111" s="574"/>
    </row>
    <row r="112" spans="1:13" ht="13.5" customHeight="1" x14ac:dyDescent="0.2">
      <c r="A112" s="174" t="str">
        <f>'Methods&amp;Limits'!A59</f>
        <v>-- Iso-propyl alcohol</v>
      </c>
      <c r="B112" s="165" t="str">
        <f>'Methods&amp;Limits'!B59</f>
        <v>% V/V</v>
      </c>
      <c r="C112" s="175" t="str">
        <f>'Methods&amp;Limits'!E59</f>
        <v>EN-ISO 22854</v>
      </c>
      <c r="D112" s="157">
        <f>'Methods&amp;Limits'!F59</f>
        <v>2008</v>
      </c>
      <c r="E112" s="243">
        <f>'Methods&amp;Limits'!G59</f>
        <v>0.7</v>
      </c>
      <c r="F112" s="158"/>
      <c r="G112" s="166">
        <f>'Methods&amp;Limits'!I59</f>
        <v>12.413</v>
      </c>
      <c r="H112" s="276" t="str">
        <f t="shared" si="2"/>
        <v/>
      </c>
      <c r="I112" s="426"/>
      <c r="J112" s="258"/>
      <c r="K112" s="258"/>
      <c r="L112" s="573"/>
      <c r="M112" s="574"/>
    </row>
    <row r="113" spans="1:13" ht="13.5" customHeight="1" x14ac:dyDescent="0.2">
      <c r="A113" s="174" t="str">
        <f>'Methods&amp;Limits'!A60</f>
        <v>-- Tert-butyl alcohol</v>
      </c>
      <c r="B113" s="165" t="str">
        <f>'Methods&amp;Limits'!B60</f>
        <v>% V/V</v>
      </c>
      <c r="C113" s="175" t="str">
        <f>'Methods&amp;Limits'!E60</f>
        <v>EN-ISO 22854</v>
      </c>
      <c r="D113" s="157">
        <f>'Methods&amp;Limits'!F60</f>
        <v>2008</v>
      </c>
      <c r="E113" s="243">
        <f>'Methods&amp;Limits'!G60</f>
        <v>0.7</v>
      </c>
      <c r="F113" s="158"/>
      <c r="G113" s="166">
        <f>'Methods&amp;Limits'!I60</f>
        <v>15.413</v>
      </c>
      <c r="H113" s="276" t="str">
        <f t="shared" si="2"/>
        <v/>
      </c>
      <c r="I113" s="426"/>
      <c r="J113" s="258"/>
      <c r="K113" s="258"/>
      <c r="L113" s="573"/>
      <c r="M113" s="574"/>
    </row>
    <row r="114" spans="1:13" ht="13.5" customHeight="1" x14ac:dyDescent="0.2">
      <c r="A114" s="174" t="str">
        <f>'Methods&amp;Limits'!A61</f>
        <v>-- Iso-butyl alcohol</v>
      </c>
      <c r="B114" s="165" t="str">
        <f>'Methods&amp;Limits'!B61</f>
        <v>% V/V</v>
      </c>
      <c r="C114" s="175" t="str">
        <f>'Methods&amp;Limits'!E61</f>
        <v>EN-ISO 22854</v>
      </c>
      <c r="D114" s="157">
        <f>'Methods&amp;Limits'!F61</f>
        <v>2008</v>
      </c>
      <c r="E114" s="243">
        <f>'Methods&amp;Limits'!G61</f>
        <v>0.7</v>
      </c>
      <c r="F114" s="158"/>
      <c r="G114" s="166">
        <f>'Methods&amp;Limits'!I61</f>
        <v>15.413</v>
      </c>
      <c r="H114" s="276" t="str">
        <f t="shared" si="2"/>
        <v/>
      </c>
      <c r="I114" s="426"/>
      <c r="J114" s="258"/>
      <c r="K114" s="258"/>
      <c r="L114" s="573"/>
      <c r="M114" s="574"/>
    </row>
    <row r="115" spans="1:13" ht="13.5" customHeight="1" x14ac:dyDescent="0.2">
      <c r="A115" s="174" t="str">
        <f>'Methods&amp;Limits'!A62</f>
        <v>-- Ethers with 5 or more carbon atoms per molecule</v>
      </c>
      <c r="B115" s="165" t="str">
        <f>'Methods&amp;Limits'!B62</f>
        <v>% V/V</v>
      </c>
      <c r="C115" s="175" t="str">
        <f>'Methods&amp;Limits'!E62</f>
        <v>EN-ISO 22854</v>
      </c>
      <c r="D115" s="157">
        <f>'Methods&amp;Limits'!F62</f>
        <v>2008</v>
      </c>
      <c r="E115" s="243">
        <f>'Methods&amp;Limits'!G62</f>
        <v>0.9</v>
      </c>
      <c r="F115" s="158"/>
      <c r="G115" s="166">
        <f>'Methods&amp;Limits'!I62</f>
        <v>22.530999999999999</v>
      </c>
      <c r="H115" s="276" t="str">
        <f t="shared" si="2"/>
        <v/>
      </c>
      <c r="I115" s="426"/>
      <c r="J115" s="258"/>
      <c r="K115" s="258"/>
      <c r="L115" s="573"/>
      <c r="M115" s="574"/>
    </row>
    <row r="116" spans="1:13" ht="13.5" customHeight="1" x14ac:dyDescent="0.2">
      <c r="A116" s="174" t="str">
        <f>'Methods&amp;Limits'!A63</f>
        <v>-- other oxygenates</v>
      </c>
      <c r="B116" s="156" t="str">
        <f>'Methods&amp;Limits'!B63</f>
        <v>% V/V</v>
      </c>
      <c r="C116" s="175" t="str">
        <f>'Methods&amp;Limits'!E63</f>
        <v>EN-ISO 22854</v>
      </c>
      <c r="D116" s="157">
        <f>'Methods&amp;Limits'!F63</f>
        <v>2008</v>
      </c>
      <c r="E116" s="243">
        <f>'Methods&amp;Limits'!G63</f>
        <v>0.7</v>
      </c>
      <c r="F116" s="158"/>
      <c r="G116" s="166">
        <f>'Methods&amp;Limits'!I63</f>
        <v>15.413</v>
      </c>
      <c r="H116" s="276" t="str">
        <f t="shared" si="2"/>
        <v/>
      </c>
      <c r="I116" s="426"/>
      <c r="J116" s="258"/>
      <c r="K116" s="258"/>
      <c r="L116" s="573"/>
      <c r="M116" s="574"/>
    </row>
    <row r="117" spans="1:13" ht="13.5" customHeight="1" x14ac:dyDescent="0.2">
      <c r="A117" s="200" t="str">
        <f>'Methods&amp;Limits'!A64:A64</f>
        <v>Sulphur content (sulphur free, from 2005)**</v>
      </c>
      <c r="B117" s="209" t="str">
        <f>'Methods&amp;Limits'!B64</f>
        <v>mg/kg</v>
      </c>
      <c r="C117" s="38" t="str">
        <f>'Methods&amp;Limits'!E64</f>
        <v>EN-ISO 14596</v>
      </c>
      <c r="D117" s="157">
        <f>'Methods&amp;Limits'!F64</f>
        <v>1998</v>
      </c>
      <c r="E117" s="246">
        <f>'Methods&amp;Limits'!G64</f>
        <v>5</v>
      </c>
      <c r="F117" s="158"/>
      <c r="G117" s="166">
        <f>'Methods&amp;Limits'!I64</f>
        <v>12.95</v>
      </c>
      <c r="H117" s="276" t="str">
        <f>IF(E$38&gt;G117,"Yes","")</f>
        <v/>
      </c>
      <c r="I117" s="426"/>
      <c r="J117" s="258"/>
      <c r="K117" s="258"/>
      <c r="L117" s="573"/>
      <c r="M117" s="574"/>
    </row>
    <row r="118" spans="1:13" ht="13.5" customHeight="1" x14ac:dyDescent="0.2">
      <c r="A118" s="206"/>
      <c r="B118" s="205"/>
      <c r="C118" s="38" t="str">
        <f>'Methods&amp;Limits'!E65</f>
        <v>EN 24260</v>
      </c>
      <c r="D118" s="157">
        <f>'Methods&amp;Limits'!F65</f>
        <v>1994</v>
      </c>
      <c r="E118" s="246">
        <f>'Methods&amp;Limits'!G65</f>
        <v>1</v>
      </c>
      <c r="F118" s="158"/>
      <c r="G118" s="166">
        <f>'Methods&amp;Limits'!I65</f>
        <v>10.59</v>
      </c>
      <c r="H118" s="276" t="str">
        <f>IF(E$38&gt;G118,"Yes","")</f>
        <v>Yes</v>
      </c>
      <c r="I118" s="426"/>
      <c r="J118" s="258"/>
      <c r="K118" s="258"/>
      <c r="L118" s="606" t="s">
        <v>902</v>
      </c>
      <c r="M118" s="574"/>
    </row>
    <row r="119" spans="1:13" ht="13.5" customHeight="1" x14ac:dyDescent="0.2">
      <c r="A119" s="206"/>
      <c r="B119" s="205"/>
      <c r="C119" s="38" t="str">
        <f>'Methods&amp;Limits'!E66</f>
        <v>EN-ISO 20846</v>
      </c>
      <c r="D119" s="157">
        <f>'Methods&amp;Limits'!F66</f>
        <v>2004</v>
      </c>
      <c r="E119" s="246">
        <f>'Methods&amp;Limits'!G66</f>
        <v>2.7</v>
      </c>
      <c r="F119" s="158"/>
      <c r="G119" s="166">
        <f>'Methods&amp;Limits'!I66</f>
        <v>11.593</v>
      </c>
      <c r="H119" s="276" t="str">
        <f>IF(E$38&gt;G119,"Yes","")</f>
        <v/>
      </c>
      <c r="I119" s="426"/>
      <c r="J119" s="258"/>
      <c r="K119" s="258"/>
      <c r="L119" s="573"/>
      <c r="M119" s="574"/>
    </row>
    <row r="120" spans="1:13" ht="13.5" customHeight="1" x14ac:dyDescent="0.2">
      <c r="A120" s="206"/>
      <c r="B120" s="210"/>
      <c r="C120" s="38" t="str">
        <f>'Methods&amp;Limits'!E67</f>
        <v>EN-ISO 20884</v>
      </c>
      <c r="D120" s="157">
        <f>'Methods&amp;Limits'!F67</f>
        <v>2004</v>
      </c>
      <c r="E120" s="246">
        <f>'Methods&amp;Limits'!G67</f>
        <v>3.1</v>
      </c>
      <c r="F120" s="158"/>
      <c r="G120" s="166">
        <f>'Methods&amp;Limits'!I67</f>
        <v>11.829000000000001</v>
      </c>
      <c r="H120" s="276" t="str">
        <f>IF(E$38&gt;G120,"Yes","")</f>
        <v/>
      </c>
      <c r="I120" s="426"/>
      <c r="J120" s="258"/>
      <c r="K120" s="258"/>
      <c r="L120" s="573"/>
      <c r="M120" s="574"/>
    </row>
    <row r="121" spans="1:13" ht="13.5" customHeight="1" x14ac:dyDescent="0.2">
      <c r="A121" s="206" t="str">
        <f>'Methods&amp;Limits'!A68:A68</f>
        <v>Lead content</v>
      </c>
      <c r="B121" s="205" t="str">
        <f>'Methods&amp;Limits'!B68</f>
        <v>g/l</v>
      </c>
      <c r="C121" s="38" t="str">
        <f>'Methods&amp;Limits'!E68</f>
        <v>EN 237</v>
      </c>
      <c r="D121" s="157">
        <f>'Methods&amp;Limits'!F68</f>
        <v>2004</v>
      </c>
      <c r="E121" s="457">
        <f>'Methods&amp;Limits'!G68</f>
        <v>6.1999999999999998E-3</v>
      </c>
      <c r="F121" s="458"/>
      <c r="G121" s="457">
        <f>'Methods&amp;Limits'!I68</f>
        <v>8.657999999999999E-3</v>
      </c>
      <c r="H121" s="276" t="str">
        <f>IF($E$39&gt;G121,"Yes","")</f>
        <v/>
      </c>
      <c r="I121" s="426"/>
      <c r="J121" s="258"/>
      <c r="K121" s="258"/>
      <c r="L121" s="573"/>
      <c r="M121" s="574"/>
    </row>
    <row r="122" spans="1:13" ht="13.5" customHeight="1" x14ac:dyDescent="0.2">
      <c r="A122" s="200" t="str">
        <f>'Methods&amp;Limits'!A69:A69</f>
        <v>Manganese</v>
      </c>
      <c r="B122" s="214" t="str">
        <f>'Methods&amp;Limits'!B69</f>
        <v>mg/l</v>
      </c>
      <c r="C122" s="38" t="str">
        <f>'Methods&amp;Limits'!E69</f>
        <v>EN 16135</v>
      </c>
      <c r="D122" s="157">
        <f>'Methods&amp;Limits'!F69</f>
        <v>2011</v>
      </c>
      <c r="E122" s="243">
        <f>'Methods&amp;Limits'!G69</f>
        <v>1.53</v>
      </c>
      <c r="F122" s="34"/>
      <c r="G122" s="166">
        <f>'Methods&amp;Limits'!I69</f>
        <v>2.9026999999999998</v>
      </c>
      <c r="H122" s="276" t="str">
        <f>IF($E$40&gt;G122,"Yes","")</f>
        <v/>
      </c>
      <c r="I122" s="426"/>
      <c r="J122" s="258"/>
      <c r="K122" s="281"/>
      <c r="L122" s="573"/>
      <c r="M122" s="574"/>
    </row>
    <row r="123" spans="1:13" x14ac:dyDescent="0.2">
      <c r="A123" s="202"/>
      <c r="B123" s="215"/>
      <c r="C123" s="38" t="str">
        <f>'Methods&amp;Limits'!E70</f>
        <v>EN 16136</v>
      </c>
      <c r="D123" s="157">
        <f>'Methods&amp;Limits'!F70</f>
        <v>2011</v>
      </c>
      <c r="E123" s="243">
        <f>'Methods&amp;Limits'!G70</f>
        <v>1.76</v>
      </c>
      <c r="F123" s="34"/>
      <c r="G123" s="166">
        <f>'Methods&amp;Limits'!I70</f>
        <v>3.0384000000000002</v>
      </c>
      <c r="H123" s="276" t="str">
        <f>IF($E$40&gt;G123,"Yes","")</f>
        <v/>
      </c>
      <c r="I123" s="426"/>
      <c r="J123" s="258"/>
      <c r="K123" s="281"/>
      <c r="L123" s="573"/>
      <c r="M123" s="574"/>
    </row>
    <row r="124" spans="1:13" x14ac:dyDescent="0.2">
      <c r="I124" s="54"/>
    </row>
    <row r="125" spans="1:13" x14ac:dyDescent="0.2">
      <c r="I125" s="54"/>
    </row>
    <row r="126" spans="1:13" x14ac:dyDescent="0.2">
      <c r="I126" s="54"/>
    </row>
    <row r="127" spans="1:13" x14ac:dyDescent="0.2">
      <c r="I127" s="54"/>
    </row>
  </sheetData>
  <sheetProtection algorithmName="SHA-512" hashValue="UwF+v3r3eIdYJN0KXmneTHyttCcbCbj8wZQx8mBmkkYRXuytkwjyM31FKr3VjL8tQUwvLIrObuUtuhQcHv4Z5A==" saltValue="GCtRzqP0moKncbif/vBlUQ==" spinCount="100000" sheet="1" objects="1" scenarios="1" sort="0"/>
  <customSheetViews>
    <customSheetView guid="{F9B0EF6A-EDAD-43FD-9C3C-2B5A9DD114F5}" showGridLines="0">
      <pane ySplit="10" topLeftCell="A83" activePane="bottomLeft" state="frozen"/>
      <selection pane="bottomLeft" activeCell="D107" sqref="D107"/>
      <rowBreaks count="1" manualBreakCount="1">
        <brk id="51" max="16" man="1"/>
      </rowBreaks>
      <pageMargins left="0.75" right="0.75" top="1" bottom="1" header="0.4921259845" footer="0.4921259845"/>
      <pageSetup paperSize="9" scale="56" fitToHeight="2" orientation="landscape" r:id="rId1"/>
      <headerFooter alignWithMargins="0">
        <oddHeader>&amp;L&amp;F&amp;C&amp;A</oddHeader>
        <oddFooter>&amp;LTemplate v3 ext&amp;CPage &amp;P of &amp;N</oddFooter>
      </headerFooter>
    </customSheetView>
  </customSheetViews>
  <mergeCells count="85">
    <mergeCell ref="L79:M79"/>
    <mergeCell ref="L80:M80"/>
    <mergeCell ref="L60:M60"/>
    <mergeCell ref="E50:L50"/>
    <mergeCell ref="E51:L51"/>
    <mergeCell ref="L78:M78"/>
    <mergeCell ref="L67:M67"/>
    <mergeCell ref="J59:M59"/>
    <mergeCell ref="L71:M71"/>
    <mergeCell ref="L68:M68"/>
    <mergeCell ref="L112:M112"/>
    <mergeCell ref="L85:M85"/>
    <mergeCell ref="F60:G60"/>
    <mergeCell ref="J60:J61"/>
    <mergeCell ref="A54:L54"/>
    <mergeCell ref="C59:I59"/>
    <mergeCell ref="L76:M76"/>
    <mergeCell ref="L75:M75"/>
    <mergeCell ref="L73:M73"/>
    <mergeCell ref="L72:M72"/>
    <mergeCell ref="L65:M65"/>
    <mergeCell ref="L64:M64"/>
    <mergeCell ref="L63:M63"/>
    <mergeCell ref="L62:M62"/>
    <mergeCell ref="L70:M70"/>
    <mergeCell ref="L69:M69"/>
    <mergeCell ref="L110:M110"/>
    <mergeCell ref="L108:M108"/>
    <mergeCell ref="L100:M100"/>
    <mergeCell ref="L97:M97"/>
    <mergeCell ref="L96:M96"/>
    <mergeCell ref="L95:M95"/>
    <mergeCell ref="L81:M81"/>
    <mergeCell ref="L94:M94"/>
    <mergeCell ref="L93:M93"/>
    <mergeCell ref="L84:M84"/>
    <mergeCell ref="L83:M83"/>
    <mergeCell ref="L82:M82"/>
    <mergeCell ref="L92:M92"/>
    <mergeCell ref="L91:M91"/>
    <mergeCell ref="L90:M90"/>
    <mergeCell ref="L87:M87"/>
    <mergeCell ref="L86:M86"/>
    <mergeCell ref="L122:M122"/>
    <mergeCell ref="L121:M121"/>
    <mergeCell ref="L120:M120"/>
    <mergeCell ref="L119:M119"/>
    <mergeCell ref="L101:M101"/>
    <mergeCell ref="L107:M107"/>
    <mergeCell ref="L118:M118"/>
    <mergeCell ref="L117:M117"/>
    <mergeCell ref="L106:M106"/>
    <mergeCell ref="L105:M105"/>
    <mergeCell ref="L104:M104"/>
    <mergeCell ref="L111:M111"/>
    <mergeCell ref="L116:M116"/>
    <mergeCell ref="L115:M115"/>
    <mergeCell ref="L114:M114"/>
    <mergeCell ref="L113:M113"/>
    <mergeCell ref="A44:D44"/>
    <mergeCell ref="E48:L48"/>
    <mergeCell ref="E49:L49"/>
    <mergeCell ref="N15:O15"/>
    <mergeCell ref="P14:Q14"/>
    <mergeCell ref="P21:P23"/>
    <mergeCell ref="E45:L46"/>
    <mergeCell ref="E47:L47"/>
    <mergeCell ref="Q28:Q29"/>
    <mergeCell ref="P28:P29"/>
    <mergeCell ref="L123:M123"/>
    <mergeCell ref="B6:E6"/>
    <mergeCell ref="B7:E7"/>
    <mergeCell ref="L14:O14"/>
    <mergeCell ref="G3:Q10"/>
    <mergeCell ref="C8:E8"/>
    <mergeCell ref="B3:E3"/>
    <mergeCell ref="B4:E4"/>
    <mergeCell ref="L98:M98"/>
    <mergeCell ref="L88:M88"/>
    <mergeCell ref="B5:E5"/>
    <mergeCell ref="L103:M103"/>
    <mergeCell ref="L102:M102"/>
    <mergeCell ref="P15:Q15"/>
    <mergeCell ref="C14:K15"/>
    <mergeCell ref="L15:M15"/>
  </mergeCells>
  <phoneticPr fontId="0" type="noConversion"/>
  <dataValidations count="2">
    <dataValidation type="whole" operator="greaterThanOrEqual" allowBlank="1" showInputMessage="1" showErrorMessage="1" sqref="C17:C40 B45:B50 D45:D50 I17:I40">
      <formula1>0</formula1>
    </dataValidation>
    <dataValidation type="decimal" operator="greaterThanOrEqual" allowBlank="1" showInputMessage="1" showErrorMessage="1" sqref="D17:H40 J17:M41">
      <formula1>0</formula1>
    </dataValidation>
  </dataValidations>
  <hyperlinks>
    <hyperlink ref="R1" location="'Submission Report'!A1" display="&lt;-- GO BACK"/>
  </hyperlinks>
  <pageMargins left="0.74803149606299213" right="0.74803149606299213" top="0.98425196850393704" bottom="0.98425196850393704" header="0.51181102362204722" footer="0.51181102362204722"/>
  <pageSetup paperSize="9" scale="54" fitToHeight="2" orientation="landscape" r:id="rId2"/>
  <headerFooter alignWithMargins="0">
    <oddHeader>&amp;L&amp;F&amp;C&amp;A</oddHeader>
    <oddFooter>&amp;LTemplate v3 ext&amp;CPage &amp;P of &amp;N</oddFooter>
  </headerFooter>
  <rowBreaks count="1" manualBreakCount="1">
    <brk id="52"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CheckList!$W$2:$W$17</xm:f>
          </x14:formula1>
          <xm:sqref>B7:E7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EV127"/>
  <sheetViews>
    <sheetView showGridLines="0" topLeftCell="A22" zoomScaleNormal="100" workbookViewId="0">
      <selection activeCell="C9" sqref="C9"/>
    </sheetView>
  </sheetViews>
  <sheetFormatPr defaultColWidth="0" defaultRowHeight="12.75" x14ac:dyDescent="0.2"/>
  <cols>
    <col min="1" max="1" width="41" style="4" customWidth="1"/>
    <col min="2" max="2" width="6.7109375" style="4" customWidth="1"/>
    <col min="3" max="3" width="19.140625" style="4" customWidth="1"/>
    <col min="4" max="4" width="9.140625" style="4" customWidth="1"/>
    <col min="5" max="5" width="19.42578125" style="4" bestFit="1" customWidth="1"/>
    <col min="6" max="7" width="10.7109375" style="4" customWidth="1"/>
    <col min="8" max="8" width="11.42578125" style="4" customWidth="1"/>
    <col min="9" max="9" width="13.85546875" style="4" customWidth="1"/>
    <col min="10" max="10" width="9.5703125" style="4" customWidth="1"/>
    <col min="11" max="11" width="10.28515625" style="4" customWidth="1"/>
    <col min="12" max="12" width="9.5703125" style="4" customWidth="1"/>
    <col min="13" max="13" width="20" style="4" bestFit="1" customWidth="1"/>
    <col min="14" max="14" width="8.5703125" style="4" bestFit="1" customWidth="1"/>
    <col min="15" max="19" width="11.42578125" style="4" customWidth="1"/>
    <col min="20" max="16384" width="0" style="4" hidden="1"/>
  </cols>
  <sheetData>
    <row r="1" spans="1:19" ht="18.75" customHeight="1" x14ac:dyDescent="0.25">
      <c r="A1" s="77" t="s">
        <v>358</v>
      </c>
      <c r="R1" s="288" t="s">
        <v>860</v>
      </c>
      <c r="S1" s="291"/>
    </row>
    <row r="2" spans="1:19" ht="6.75" customHeight="1" x14ac:dyDescent="0.2">
      <c r="A2" s="78"/>
      <c r="B2" s="12"/>
      <c r="C2" s="12"/>
      <c r="D2" s="12"/>
      <c r="E2" s="12"/>
      <c r="F2" s="12"/>
      <c r="G2" s="12"/>
      <c r="H2" s="12"/>
      <c r="I2" s="12"/>
      <c r="J2" s="12"/>
      <c r="K2" s="12"/>
      <c r="L2" s="12"/>
    </row>
    <row r="3" spans="1:19" ht="14.25" customHeight="1" x14ac:dyDescent="0.2">
      <c r="A3" s="79" t="s">
        <v>18</v>
      </c>
      <c r="B3" s="575" t="str">
        <f>IF(LEN('Contacts&amp;Annual Summary'!C9) &gt; 1,'Contacts&amp;Annual Summary'!C9,"")</f>
        <v>Slovakia</v>
      </c>
      <c r="C3" s="576"/>
      <c r="D3" s="576"/>
      <c r="E3" s="577"/>
      <c r="F3" s="46"/>
      <c r="G3" s="584" t="s">
        <v>249</v>
      </c>
      <c r="H3" s="584"/>
      <c r="I3" s="584"/>
      <c r="J3" s="584"/>
      <c r="K3" s="584"/>
      <c r="L3" s="584"/>
      <c r="M3" s="584"/>
      <c r="N3" s="584"/>
      <c r="O3" s="584"/>
      <c r="P3" s="584"/>
      <c r="Q3" s="584"/>
    </row>
    <row r="4" spans="1:19" ht="14.25" customHeight="1" x14ac:dyDescent="0.2">
      <c r="A4" s="79" t="s">
        <v>19</v>
      </c>
      <c r="B4" s="575">
        <f>'Contacts&amp;Annual Summary'!C8</f>
        <v>2020</v>
      </c>
      <c r="C4" s="576"/>
      <c r="D4" s="576"/>
      <c r="E4" s="577"/>
      <c r="F4" s="46"/>
      <c r="G4" s="584"/>
      <c r="H4" s="584"/>
      <c r="I4" s="584"/>
      <c r="J4" s="584"/>
      <c r="K4" s="584"/>
      <c r="L4" s="584"/>
      <c r="M4" s="584"/>
      <c r="N4" s="584"/>
      <c r="O4" s="584"/>
      <c r="P4" s="584"/>
      <c r="Q4" s="584"/>
    </row>
    <row r="5" spans="1:19" ht="14.25" customHeight="1" x14ac:dyDescent="0.2">
      <c r="A5" s="80" t="s">
        <v>198</v>
      </c>
      <c r="B5" s="575" t="s">
        <v>242</v>
      </c>
      <c r="C5" s="576"/>
      <c r="D5" s="576"/>
      <c r="E5" s="577"/>
      <c r="F5" s="46"/>
      <c r="G5" s="584"/>
      <c r="H5" s="584"/>
      <c r="I5" s="584"/>
      <c r="J5" s="584"/>
      <c r="K5" s="584"/>
      <c r="L5" s="584"/>
      <c r="M5" s="584"/>
      <c r="N5" s="584"/>
      <c r="O5" s="584"/>
      <c r="P5" s="584"/>
      <c r="Q5" s="584"/>
    </row>
    <row r="6" spans="1:19" ht="14.25" customHeight="1" x14ac:dyDescent="0.2">
      <c r="A6" s="79" t="s">
        <v>59</v>
      </c>
      <c r="B6" s="575" t="s">
        <v>98</v>
      </c>
      <c r="C6" s="576"/>
      <c r="D6" s="576"/>
      <c r="E6" s="577"/>
      <c r="F6" s="46"/>
      <c r="G6" s="584"/>
      <c r="H6" s="584"/>
      <c r="I6" s="584"/>
      <c r="J6" s="584"/>
      <c r="K6" s="584"/>
      <c r="L6" s="584"/>
      <c r="M6" s="584"/>
      <c r="N6" s="584"/>
      <c r="O6" s="584"/>
      <c r="P6" s="584"/>
      <c r="Q6" s="584"/>
    </row>
    <row r="7" spans="1:19" ht="14.25" customHeight="1" x14ac:dyDescent="0.2">
      <c r="A7" s="79" t="s">
        <v>60</v>
      </c>
      <c r="B7" s="622" t="str">
        <f>'Petrol (1)'!B7</f>
        <v>Super 95</v>
      </c>
      <c r="C7" s="623"/>
      <c r="D7" s="623"/>
      <c r="E7" s="624"/>
      <c r="F7" s="46"/>
      <c r="G7" s="584"/>
      <c r="H7" s="584"/>
      <c r="I7" s="584"/>
      <c r="J7" s="584"/>
      <c r="K7" s="584"/>
      <c r="L7" s="584"/>
      <c r="M7" s="584"/>
      <c r="N7" s="584"/>
      <c r="O7" s="584"/>
      <c r="P7" s="584"/>
      <c r="Q7" s="584"/>
    </row>
    <row r="8" spans="1:19" ht="14.25" customHeight="1" x14ac:dyDescent="0.2">
      <c r="A8" s="79" t="s">
        <v>219</v>
      </c>
      <c r="B8" s="256" t="s">
        <v>279</v>
      </c>
      <c r="C8" s="585" t="str">
        <f>IF( B8="A","1st June to 31st August (arctic)","1st May to 30th September (normal)")</f>
        <v>1st May to 30th September (normal)</v>
      </c>
      <c r="D8" s="586"/>
      <c r="E8" s="587"/>
      <c r="F8" s="75"/>
      <c r="G8" s="584"/>
      <c r="H8" s="584"/>
      <c r="I8" s="584"/>
      <c r="J8" s="584"/>
      <c r="K8" s="584"/>
      <c r="L8" s="584"/>
      <c r="M8" s="584"/>
      <c r="N8" s="584"/>
      <c r="O8" s="584"/>
      <c r="P8" s="584"/>
      <c r="Q8" s="584"/>
    </row>
    <row r="9" spans="1:19" ht="14.25" customHeight="1" x14ac:dyDescent="0.2">
      <c r="A9" s="79" t="s">
        <v>359</v>
      </c>
      <c r="B9" s="431">
        <v>8.1000000000000003E-2</v>
      </c>
      <c r="C9" s="74" t="s">
        <v>229</v>
      </c>
      <c r="D9" s="75"/>
      <c r="E9" s="75"/>
      <c r="F9" s="75"/>
      <c r="G9" s="584"/>
      <c r="H9" s="584"/>
      <c r="I9" s="584"/>
      <c r="J9" s="584"/>
      <c r="K9" s="584"/>
      <c r="L9" s="584"/>
      <c r="M9" s="584"/>
      <c r="N9" s="584"/>
      <c r="O9" s="584"/>
      <c r="P9" s="584"/>
      <c r="Q9" s="584"/>
    </row>
    <row r="10" spans="1:19" s="12" customFormat="1" ht="20.25" customHeight="1" x14ac:dyDescent="0.2">
      <c r="A10" s="81" t="s">
        <v>83</v>
      </c>
      <c r="B10" s="81"/>
      <c r="C10" s="82"/>
      <c r="D10" s="82"/>
      <c r="E10" s="82"/>
      <c r="F10" s="82"/>
      <c r="G10" s="584"/>
      <c r="H10" s="584"/>
      <c r="I10" s="584"/>
      <c r="J10" s="584"/>
      <c r="K10" s="584"/>
      <c r="L10" s="584"/>
      <c r="M10" s="584"/>
      <c r="N10" s="584"/>
      <c r="O10" s="584"/>
      <c r="P10" s="584"/>
      <c r="Q10" s="584"/>
    </row>
    <row r="11" spans="1:19" ht="8.25" customHeight="1" x14ac:dyDescent="0.2">
      <c r="A11" s="83"/>
      <c r="B11" s="81"/>
      <c r="C11" s="81"/>
      <c r="D11" s="84"/>
      <c r="E11" s="84"/>
      <c r="F11" s="84"/>
      <c r="K11" s="84"/>
      <c r="L11" s="84"/>
    </row>
    <row r="12" spans="1:19" ht="16.5" customHeight="1" x14ac:dyDescent="0.25">
      <c r="A12" s="85" t="s">
        <v>81</v>
      </c>
      <c r="B12" s="81"/>
      <c r="C12" s="81"/>
      <c r="D12" s="84"/>
      <c r="E12" s="84"/>
      <c r="F12" s="84"/>
      <c r="K12" s="84"/>
      <c r="L12" s="84"/>
    </row>
    <row r="13" spans="1:19" ht="6.75" customHeight="1" x14ac:dyDescent="0.2">
      <c r="A13" s="27"/>
      <c r="B13" s="27"/>
      <c r="C13" s="27"/>
      <c r="D13" s="27"/>
      <c r="E13" s="27"/>
      <c r="F13" s="27"/>
      <c r="G13" s="27"/>
      <c r="H13" s="27"/>
      <c r="I13" s="27"/>
      <c r="J13" s="27"/>
      <c r="K13" s="27"/>
      <c r="L13" s="27"/>
    </row>
    <row r="14" spans="1:19" ht="27.75" customHeight="1" x14ac:dyDescent="0.2">
      <c r="A14" s="86" t="s">
        <v>54</v>
      </c>
      <c r="B14" s="86" t="s">
        <v>20</v>
      </c>
      <c r="C14" s="590" t="s">
        <v>220</v>
      </c>
      <c r="D14" s="591"/>
      <c r="E14" s="591"/>
      <c r="F14" s="591"/>
      <c r="G14" s="591"/>
      <c r="H14" s="591"/>
      <c r="I14" s="591"/>
      <c r="J14" s="591"/>
      <c r="K14" s="592"/>
      <c r="L14" s="581" t="s">
        <v>77</v>
      </c>
      <c r="M14" s="582"/>
      <c r="N14" s="582"/>
      <c r="O14" s="583"/>
      <c r="P14" s="601" t="s">
        <v>183</v>
      </c>
      <c r="Q14" s="602"/>
    </row>
    <row r="15" spans="1:19" ht="31.5" customHeight="1" x14ac:dyDescent="0.2">
      <c r="A15" s="87"/>
      <c r="B15" s="87"/>
      <c r="C15" s="593"/>
      <c r="D15" s="594"/>
      <c r="E15" s="594"/>
      <c r="F15" s="594"/>
      <c r="G15" s="594"/>
      <c r="H15" s="594"/>
      <c r="I15" s="594"/>
      <c r="J15" s="594"/>
      <c r="K15" s="595"/>
      <c r="L15" s="596" t="s">
        <v>26</v>
      </c>
      <c r="M15" s="596"/>
      <c r="N15" s="599" t="s">
        <v>211</v>
      </c>
      <c r="O15" s="600"/>
      <c r="P15" s="588" t="s">
        <v>184</v>
      </c>
      <c r="Q15" s="589"/>
    </row>
    <row r="16" spans="1:19" ht="49.5" customHeight="1" x14ac:dyDescent="0.2">
      <c r="A16" s="88"/>
      <c r="B16" s="88"/>
      <c r="C16" s="89" t="s">
        <v>61</v>
      </c>
      <c r="D16" s="90" t="s">
        <v>22</v>
      </c>
      <c r="E16" s="90" t="s">
        <v>23</v>
      </c>
      <c r="F16" s="91" t="s">
        <v>206</v>
      </c>
      <c r="G16" s="92" t="s">
        <v>24</v>
      </c>
      <c r="H16" s="89" t="s">
        <v>25</v>
      </c>
      <c r="I16" s="93" t="s">
        <v>213</v>
      </c>
      <c r="J16" s="93" t="s">
        <v>212</v>
      </c>
      <c r="K16" s="93" t="s">
        <v>214</v>
      </c>
      <c r="L16" s="94" t="s">
        <v>22</v>
      </c>
      <c r="M16" s="94" t="s">
        <v>23</v>
      </c>
      <c r="N16" s="95" t="s">
        <v>22</v>
      </c>
      <c r="O16" s="96" t="s">
        <v>23</v>
      </c>
      <c r="P16" s="207" t="s">
        <v>63</v>
      </c>
      <c r="Q16" s="208" t="s">
        <v>72</v>
      </c>
    </row>
    <row r="17" spans="1:23" ht="13.5" customHeight="1" x14ac:dyDescent="0.2">
      <c r="A17" s="97" t="s">
        <v>28</v>
      </c>
      <c r="B17" s="98" t="s">
        <v>4</v>
      </c>
      <c r="C17" s="409">
        <v>96</v>
      </c>
      <c r="D17" s="450">
        <v>96</v>
      </c>
      <c r="E17" s="450">
        <v>98.8</v>
      </c>
      <c r="F17" s="450">
        <v>97.1</v>
      </c>
      <c r="G17" s="450">
        <v>96.94</v>
      </c>
      <c r="H17" s="450">
        <v>0.55200000000000005</v>
      </c>
      <c r="I17" s="409">
        <v>0</v>
      </c>
      <c r="J17" s="450">
        <v>96.6</v>
      </c>
      <c r="K17" s="450">
        <v>97.5</v>
      </c>
      <c r="L17" s="450">
        <v>95</v>
      </c>
      <c r="M17" s="450"/>
      <c r="N17" s="99" t="s">
        <v>185</v>
      </c>
      <c r="O17" s="100"/>
      <c r="P17" s="268" t="s">
        <v>191</v>
      </c>
      <c r="Q17" s="102">
        <v>2005</v>
      </c>
    </row>
    <row r="18" spans="1:23" ht="13.5" customHeight="1" x14ac:dyDescent="0.2">
      <c r="A18" s="97" t="s">
        <v>27</v>
      </c>
      <c r="B18" s="98" t="s">
        <v>4</v>
      </c>
      <c r="C18" s="409">
        <v>96</v>
      </c>
      <c r="D18" s="450">
        <v>85</v>
      </c>
      <c r="E18" s="450">
        <v>87</v>
      </c>
      <c r="F18" s="450">
        <v>85.5</v>
      </c>
      <c r="G18" s="450">
        <v>85.56</v>
      </c>
      <c r="H18" s="450">
        <v>0.36899999999999999</v>
      </c>
      <c r="I18" s="409">
        <v>0</v>
      </c>
      <c r="J18" s="450">
        <v>85.3</v>
      </c>
      <c r="K18" s="450">
        <v>85.8</v>
      </c>
      <c r="L18" s="450">
        <v>85</v>
      </c>
      <c r="M18" s="450"/>
      <c r="N18" s="99" t="s">
        <v>186</v>
      </c>
      <c r="O18" s="103"/>
      <c r="P18" s="268" t="s">
        <v>192</v>
      </c>
      <c r="Q18" s="102">
        <v>2005</v>
      </c>
    </row>
    <row r="19" spans="1:23" ht="13.5" customHeight="1" x14ac:dyDescent="0.2">
      <c r="A19" s="32" t="s">
        <v>255</v>
      </c>
      <c r="B19" s="104" t="s">
        <v>5</v>
      </c>
      <c r="C19" s="409"/>
      <c r="D19" s="450"/>
      <c r="E19" s="450"/>
      <c r="F19" s="450"/>
      <c r="G19" s="450"/>
      <c r="H19" s="450"/>
      <c r="I19" s="409"/>
      <c r="J19" s="450"/>
      <c r="K19" s="450"/>
      <c r="L19" s="450"/>
      <c r="M19" s="450"/>
      <c r="N19" s="105"/>
      <c r="O19" s="106" t="s">
        <v>187</v>
      </c>
      <c r="P19" s="107"/>
      <c r="Q19" s="107"/>
    </row>
    <row r="20" spans="1:23" ht="13.5" customHeight="1" x14ac:dyDescent="0.2">
      <c r="A20" s="108" t="s">
        <v>246</v>
      </c>
      <c r="B20" s="109"/>
      <c r="C20" s="409">
        <v>0</v>
      </c>
      <c r="D20" s="450"/>
      <c r="E20" s="450"/>
      <c r="F20" s="450"/>
      <c r="G20" s="450"/>
      <c r="H20" s="450"/>
      <c r="I20" s="409"/>
      <c r="J20" s="450"/>
      <c r="K20" s="450"/>
      <c r="L20" s="450"/>
      <c r="M20" s="450"/>
      <c r="N20" s="110"/>
      <c r="O20" s="111">
        <f>IF(E8="A",70,60)</f>
        <v>60</v>
      </c>
      <c r="P20" s="102" t="s">
        <v>360</v>
      </c>
      <c r="Q20" s="102">
        <v>2007</v>
      </c>
    </row>
    <row r="21" spans="1:23" ht="13.5" customHeight="1" x14ac:dyDescent="0.2">
      <c r="A21" s="33" t="s">
        <v>30</v>
      </c>
      <c r="B21" s="112"/>
      <c r="C21" s="409"/>
      <c r="D21" s="450"/>
      <c r="E21" s="450"/>
      <c r="F21" s="450"/>
      <c r="G21" s="450"/>
      <c r="H21" s="450"/>
      <c r="I21" s="409"/>
      <c r="J21" s="450"/>
      <c r="K21" s="450"/>
      <c r="L21" s="450"/>
      <c r="M21" s="450"/>
      <c r="N21" s="112"/>
      <c r="O21" s="113"/>
      <c r="P21" s="603" t="s">
        <v>67</v>
      </c>
      <c r="Q21" s="115"/>
    </row>
    <row r="22" spans="1:23" ht="13.5" customHeight="1" x14ac:dyDescent="0.2">
      <c r="A22" s="116" t="s">
        <v>93</v>
      </c>
      <c r="B22" s="117" t="s">
        <v>228</v>
      </c>
      <c r="C22" s="409">
        <v>96</v>
      </c>
      <c r="D22" s="450">
        <v>48.8</v>
      </c>
      <c r="E22" s="450">
        <v>63.2</v>
      </c>
      <c r="F22" s="450">
        <v>56.8</v>
      </c>
      <c r="G22" s="450">
        <v>56.81</v>
      </c>
      <c r="H22" s="450">
        <v>2.6320000000000001</v>
      </c>
      <c r="I22" s="409">
        <v>0</v>
      </c>
      <c r="J22" s="450">
        <v>54.98</v>
      </c>
      <c r="K22" s="450">
        <v>58.53</v>
      </c>
      <c r="L22" s="450">
        <v>46</v>
      </c>
      <c r="M22" s="450"/>
      <c r="N22" s="118">
        <v>46</v>
      </c>
      <c r="O22" s="119"/>
      <c r="P22" s="604"/>
      <c r="Q22" s="115">
        <v>2000</v>
      </c>
    </row>
    <row r="23" spans="1:23" ht="13.5" customHeight="1" x14ac:dyDescent="0.2">
      <c r="A23" s="120" t="s">
        <v>92</v>
      </c>
      <c r="B23" s="110" t="s">
        <v>228</v>
      </c>
      <c r="C23" s="409">
        <v>96</v>
      </c>
      <c r="D23" s="450">
        <v>78.2</v>
      </c>
      <c r="E23" s="450">
        <v>94.3</v>
      </c>
      <c r="F23" s="450">
        <v>82.05</v>
      </c>
      <c r="G23" s="450">
        <v>82.77</v>
      </c>
      <c r="H23" s="450">
        <v>3.0990000000000002</v>
      </c>
      <c r="I23" s="409">
        <v>0</v>
      </c>
      <c r="J23" s="450">
        <v>80.53</v>
      </c>
      <c r="K23" s="450">
        <v>84.95</v>
      </c>
      <c r="L23" s="450">
        <v>75</v>
      </c>
      <c r="M23" s="450"/>
      <c r="N23" s="121">
        <v>75</v>
      </c>
      <c r="O23" s="122"/>
      <c r="P23" s="605"/>
      <c r="Q23" s="123"/>
    </row>
    <row r="24" spans="1:23" ht="13.5" customHeight="1" x14ac:dyDescent="0.2">
      <c r="A24" s="33" t="s">
        <v>31</v>
      </c>
      <c r="B24" s="112"/>
      <c r="C24" s="409"/>
      <c r="D24" s="450"/>
      <c r="E24" s="450"/>
      <c r="F24" s="450"/>
      <c r="G24" s="450"/>
      <c r="H24" s="450"/>
      <c r="I24" s="409"/>
      <c r="J24" s="450"/>
      <c r="K24" s="450"/>
      <c r="L24" s="450"/>
      <c r="M24" s="450"/>
      <c r="N24" s="112"/>
      <c r="O24" s="113"/>
      <c r="P24" s="107"/>
      <c r="Q24" s="124"/>
    </row>
    <row r="25" spans="1:23" ht="33.75" x14ac:dyDescent="0.2">
      <c r="A25" s="116" t="s">
        <v>94</v>
      </c>
      <c r="B25" s="117" t="s">
        <v>228</v>
      </c>
      <c r="C25" s="409">
        <v>96</v>
      </c>
      <c r="D25" s="450">
        <v>7.7</v>
      </c>
      <c r="E25" s="450">
        <v>17.2</v>
      </c>
      <c r="F25" s="450">
        <v>12.75</v>
      </c>
      <c r="G25" s="450">
        <v>13.24</v>
      </c>
      <c r="H25" s="450">
        <v>2.4089999999999998</v>
      </c>
      <c r="I25" s="409">
        <v>0</v>
      </c>
      <c r="J25" s="450">
        <v>11.68</v>
      </c>
      <c r="K25" s="450">
        <v>15.85</v>
      </c>
      <c r="L25" s="450"/>
      <c r="M25" s="450">
        <v>18</v>
      </c>
      <c r="N25" s="112"/>
      <c r="O25" s="125" t="s">
        <v>188</v>
      </c>
      <c r="P25" s="115" t="s">
        <v>361</v>
      </c>
      <c r="Q25" s="115" t="s">
        <v>364</v>
      </c>
    </row>
    <row r="26" spans="1:23" ht="22.5" x14ac:dyDescent="0.2">
      <c r="A26" s="116" t="s">
        <v>32</v>
      </c>
      <c r="B26" s="117" t="s">
        <v>228</v>
      </c>
      <c r="C26" s="409">
        <v>96</v>
      </c>
      <c r="D26" s="450">
        <v>24.5</v>
      </c>
      <c r="E26" s="450">
        <v>33.5</v>
      </c>
      <c r="F26" s="450">
        <v>28.95</v>
      </c>
      <c r="G26" s="450">
        <v>28.97</v>
      </c>
      <c r="H26" s="450">
        <v>1.9950000000000001</v>
      </c>
      <c r="I26" s="409">
        <v>0</v>
      </c>
      <c r="J26" s="450">
        <v>27.7</v>
      </c>
      <c r="K26" s="450">
        <v>30.03</v>
      </c>
      <c r="L26" s="450"/>
      <c r="M26" s="450">
        <v>35</v>
      </c>
      <c r="N26" s="112"/>
      <c r="O26" s="125">
        <v>35</v>
      </c>
      <c r="P26" s="115" t="s">
        <v>362</v>
      </c>
      <c r="Q26" s="115" t="s">
        <v>363</v>
      </c>
    </row>
    <row r="27" spans="1:23" ht="33.75" x14ac:dyDescent="0.2">
      <c r="A27" s="120" t="s">
        <v>33</v>
      </c>
      <c r="B27" s="110" t="s">
        <v>228</v>
      </c>
      <c r="C27" s="409">
        <v>96</v>
      </c>
      <c r="D27" s="450">
        <v>0.43</v>
      </c>
      <c r="E27" s="450">
        <v>0.72</v>
      </c>
      <c r="F27" s="450">
        <v>0.61</v>
      </c>
      <c r="G27" s="450">
        <v>0.59</v>
      </c>
      <c r="H27" s="450">
        <v>8.1000000000000003E-2</v>
      </c>
      <c r="I27" s="409">
        <v>0</v>
      </c>
      <c r="J27" s="450">
        <v>0.52</v>
      </c>
      <c r="K27" s="450">
        <v>0.65</v>
      </c>
      <c r="L27" s="450"/>
      <c r="M27" s="450">
        <v>1</v>
      </c>
      <c r="N27" s="109"/>
      <c r="O27" s="111">
        <v>1</v>
      </c>
      <c r="P27" s="102" t="s">
        <v>365</v>
      </c>
      <c r="Q27" s="102" t="s">
        <v>366</v>
      </c>
    </row>
    <row r="28" spans="1:23" ht="24.75" customHeight="1" x14ac:dyDescent="0.2">
      <c r="A28" s="97" t="str">
        <f>IF(C29&gt;0,"Do not complete","Oxygen content")</f>
        <v>Oxygen content</v>
      </c>
      <c r="B28" s="98" t="s">
        <v>6</v>
      </c>
      <c r="C28" s="409">
        <v>96</v>
      </c>
      <c r="D28" s="450">
        <v>2.1</v>
      </c>
      <c r="E28" s="450">
        <v>3.6</v>
      </c>
      <c r="F28" s="450">
        <v>3.4</v>
      </c>
      <c r="G28" s="450">
        <v>3.38</v>
      </c>
      <c r="H28" s="450">
        <v>0.17899999999999999</v>
      </c>
      <c r="I28" s="409">
        <v>0</v>
      </c>
      <c r="J28" s="450">
        <v>3.3</v>
      </c>
      <c r="K28" s="450">
        <v>3.5</v>
      </c>
      <c r="L28" s="450"/>
      <c r="M28" s="450">
        <v>3.7</v>
      </c>
      <c r="N28" s="105"/>
      <c r="O28" s="230">
        <v>3.7</v>
      </c>
      <c r="P28" s="603" t="s">
        <v>367</v>
      </c>
      <c r="Q28" s="603" t="s">
        <v>368</v>
      </c>
      <c r="W28" s="42"/>
    </row>
    <row r="29" spans="1:23" ht="24.75" customHeight="1" x14ac:dyDescent="0.2">
      <c r="A29" s="135" t="str">
        <f>IF(C28&gt;0,"Do not complete","Oxygen content*
*petrol with 5% (v/v) or less ethanol content")</f>
        <v>Do not complete</v>
      </c>
      <c r="B29" s="98" t="s">
        <v>6</v>
      </c>
      <c r="C29" s="409">
        <v>0</v>
      </c>
      <c r="D29" s="450">
        <v>0</v>
      </c>
      <c r="E29" s="450">
        <v>0</v>
      </c>
      <c r="F29" s="450">
        <v>0</v>
      </c>
      <c r="G29" s="450">
        <v>0</v>
      </c>
      <c r="H29" s="450">
        <v>0</v>
      </c>
      <c r="I29" s="409">
        <v>0</v>
      </c>
      <c r="J29" s="450">
        <v>0</v>
      </c>
      <c r="K29" s="450">
        <v>0</v>
      </c>
      <c r="L29" s="450"/>
      <c r="M29" s="450"/>
      <c r="N29" s="110"/>
      <c r="O29" s="231">
        <v>2.7</v>
      </c>
      <c r="P29" s="605"/>
      <c r="Q29" s="605"/>
      <c r="W29" s="42"/>
    </row>
    <row r="30" spans="1:23" ht="14.25" customHeight="1" x14ac:dyDescent="0.2">
      <c r="A30" s="33" t="s">
        <v>35</v>
      </c>
      <c r="B30" s="112"/>
      <c r="C30" s="409"/>
      <c r="D30" s="450"/>
      <c r="E30" s="450"/>
      <c r="F30" s="450"/>
      <c r="G30" s="450"/>
      <c r="H30" s="450"/>
      <c r="I30" s="409"/>
      <c r="J30" s="450"/>
      <c r="K30" s="450"/>
      <c r="L30" s="450"/>
      <c r="M30" s="450"/>
      <c r="N30" s="112"/>
      <c r="O30" s="113"/>
      <c r="P30" s="126"/>
      <c r="Q30" s="127"/>
      <c r="W30" s="42"/>
    </row>
    <row r="31" spans="1:23" ht="14.25" customHeight="1" x14ac:dyDescent="0.2">
      <c r="A31" s="116" t="s">
        <v>7</v>
      </c>
      <c r="B31" s="117" t="s">
        <v>228</v>
      </c>
      <c r="C31" s="409">
        <v>96</v>
      </c>
      <c r="D31" s="450">
        <v>0</v>
      </c>
      <c r="E31" s="450">
        <v>0</v>
      </c>
      <c r="F31" s="450">
        <v>0</v>
      </c>
      <c r="G31" s="450">
        <v>0</v>
      </c>
      <c r="H31" s="450">
        <v>0</v>
      </c>
      <c r="I31" s="409">
        <v>0</v>
      </c>
      <c r="J31" s="450">
        <v>0</v>
      </c>
      <c r="K31" s="450">
        <v>0</v>
      </c>
      <c r="L31" s="450">
        <v>3</v>
      </c>
      <c r="M31" s="450">
        <v>3</v>
      </c>
      <c r="N31" s="112"/>
      <c r="O31" s="113">
        <v>3</v>
      </c>
      <c r="P31" s="128"/>
      <c r="Q31" s="129"/>
    </row>
    <row r="32" spans="1:23" ht="14.25" customHeight="1" x14ac:dyDescent="0.2">
      <c r="A32" s="116" t="s">
        <v>8</v>
      </c>
      <c r="B32" s="117" t="s">
        <v>228</v>
      </c>
      <c r="C32" s="409">
        <v>96</v>
      </c>
      <c r="D32" s="450">
        <v>4</v>
      </c>
      <c r="E32" s="450">
        <v>8.1</v>
      </c>
      <c r="F32" s="450">
        <v>7.6</v>
      </c>
      <c r="G32" s="450">
        <v>7.39</v>
      </c>
      <c r="H32" s="450">
        <v>0.82199999999999995</v>
      </c>
      <c r="I32" s="409">
        <v>0</v>
      </c>
      <c r="J32" s="450">
        <v>7.5</v>
      </c>
      <c r="K32" s="450">
        <v>7.8</v>
      </c>
      <c r="L32" s="450"/>
      <c r="M32" s="450">
        <v>10</v>
      </c>
      <c r="N32" s="112"/>
      <c r="O32" s="130">
        <v>10</v>
      </c>
      <c r="P32" s="128"/>
      <c r="Q32" s="129"/>
    </row>
    <row r="33" spans="1:152" ht="14.25" customHeight="1" x14ac:dyDescent="0.2">
      <c r="A33" s="116" t="s">
        <v>36</v>
      </c>
      <c r="B33" s="117" t="s">
        <v>228</v>
      </c>
      <c r="C33" s="409">
        <v>96</v>
      </c>
      <c r="D33" s="450">
        <v>0</v>
      </c>
      <c r="E33" s="450">
        <v>0</v>
      </c>
      <c r="F33" s="450">
        <v>0</v>
      </c>
      <c r="G33" s="450">
        <v>0</v>
      </c>
      <c r="H33" s="450">
        <v>0</v>
      </c>
      <c r="I33" s="409">
        <v>0</v>
      </c>
      <c r="J33" s="450">
        <v>0</v>
      </c>
      <c r="K33" s="450">
        <v>0</v>
      </c>
      <c r="L33" s="450"/>
      <c r="M33" s="450">
        <v>12</v>
      </c>
      <c r="N33" s="112"/>
      <c r="O33" s="130">
        <v>12</v>
      </c>
      <c r="P33" s="269" t="s">
        <v>79</v>
      </c>
      <c r="Q33" s="115">
        <v>1997</v>
      </c>
    </row>
    <row r="34" spans="1:152" ht="14.25" customHeight="1" x14ac:dyDescent="0.2">
      <c r="A34" s="116" t="s">
        <v>37</v>
      </c>
      <c r="B34" s="117" t="s">
        <v>228</v>
      </c>
      <c r="C34" s="409">
        <v>96</v>
      </c>
      <c r="D34" s="450">
        <v>0</v>
      </c>
      <c r="E34" s="450">
        <v>0</v>
      </c>
      <c r="F34" s="450">
        <v>0</v>
      </c>
      <c r="G34" s="450">
        <v>0</v>
      </c>
      <c r="H34" s="450">
        <v>0</v>
      </c>
      <c r="I34" s="409">
        <v>0</v>
      </c>
      <c r="J34" s="450">
        <v>0</v>
      </c>
      <c r="K34" s="450">
        <v>0</v>
      </c>
      <c r="L34" s="450"/>
      <c r="M34" s="450">
        <v>15</v>
      </c>
      <c r="N34" s="112"/>
      <c r="O34" s="130">
        <v>15</v>
      </c>
      <c r="P34" s="269" t="s">
        <v>195</v>
      </c>
      <c r="Q34" s="115">
        <v>2000</v>
      </c>
    </row>
    <row r="35" spans="1:152" ht="14.25" customHeight="1" x14ac:dyDescent="0.2">
      <c r="A35" s="116" t="s">
        <v>38</v>
      </c>
      <c r="B35" s="117" t="s">
        <v>228</v>
      </c>
      <c r="C35" s="409">
        <v>96</v>
      </c>
      <c r="D35" s="450">
        <v>0</v>
      </c>
      <c r="E35" s="450">
        <v>0</v>
      </c>
      <c r="F35" s="450">
        <v>0</v>
      </c>
      <c r="G35" s="450">
        <v>0</v>
      </c>
      <c r="H35" s="450">
        <v>0</v>
      </c>
      <c r="I35" s="409">
        <v>0</v>
      </c>
      <c r="J35" s="450">
        <v>0</v>
      </c>
      <c r="K35" s="450">
        <v>0</v>
      </c>
      <c r="L35" s="450"/>
      <c r="M35" s="450">
        <v>15</v>
      </c>
      <c r="N35" s="112"/>
      <c r="O35" s="130">
        <v>15</v>
      </c>
      <c r="P35" s="269" t="s">
        <v>362</v>
      </c>
      <c r="Q35" s="115">
        <v>2008</v>
      </c>
    </row>
    <row r="36" spans="1:152" s="132" customFormat="1" ht="21.75" customHeight="1" x14ac:dyDescent="0.2">
      <c r="A36" s="131" t="s">
        <v>189</v>
      </c>
      <c r="B36" s="117" t="s">
        <v>228</v>
      </c>
      <c r="C36" s="409">
        <v>96</v>
      </c>
      <c r="D36" s="450">
        <v>3</v>
      </c>
      <c r="E36" s="450">
        <v>10.199999999999999</v>
      </c>
      <c r="F36" s="450">
        <v>3.4</v>
      </c>
      <c r="G36" s="450">
        <v>3.99</v>
      </c>
      <c r="H36" s="450">
        <v>1.5960000000000001</v>
      </c>
      <c r="I36" s="409">
        <v>0</v>
      </c>
      <c r="J36" s="450">
        <v>3.3</v>
      </c>
      <c r="K36" s="450">
        <v>3.9</v>
      </c>
      <c r="L36" s="450"/>
      <c r="M36" s="450">
        <v>22</v>
      </c>
      <c r="N36" s="112"/>
      <c r="O36" s="130">
        <v>22</v>
      </c>
      <c r="P36" s="128"/>
      <c r="Q36" s="129"/>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row>
    <row r="37" spans="1:152" ht="18" customHeight="1" x14ac:dyDescent="0.2">
      <c r="A37" s="120" t="s">
        <v>40</v>
      </c>
      <c r="B37" s="110" t="s">
        <v>228</v>
      </c>
      <c r="C37" s="409">
        <v>96</v>
      </c>
      <c r="D37" s="450">
        <v>0</v>
      </c>
      <c r="E37" s="450">
        <v>0</v>
      </c>
      <c r="F37" s="450">
        <v>0</v>
      </c>
      <c r="G37" s="450">
        <v>0</v>
      </c>
      <c r="H37" s="450">
        <v>0</v>
      </c>
      <c r="I37" s="409">
        <v>0</v>
      </c>
      <c r="J37" s="450">
        <v>0</v>
      </c>
      <c r="K37" s="450">
        <v>0</v>
      </c>
      <c r="L37" s="450"/>
      <c r="M37" s="450">
        <v>15</v>
      </c>
      <c r="N37" s="109"/>
      <c r="O37" s="133">
        <v>15</v>
      </c>
      <c r="P37" s="123"/>
      <c r="Q37" s="134"/>
    </row>
    <row r="38" spans="1:152" ht="57" customHeight="1" x14ac:dyDescent="0.2">
      <c r="A38" s="135" t="s">
        <v>41</v>
      </c>
      <c r="B38" s="136" t="s">
        <v>9</v>
      </c>
      <c r="C38" s="409">
        <v>96</v>
      </c>
      <c r="D38" s="450">
        <v>4.95</v>
      </c>
      <c r="E38" s="450">
        <v>9.82</v>
      </c>
      <c r="F38" s="450">
        <v>7.26</v>
      </c>
      <c r="G38" s="450">
        <v>7.34</v>
      </c>
      <c r="H38" s="450">
        <v>1.073</v>
      </c>
      <c r="I38" s="409">
        <v>0</v>
      </c>
      <c r="J38" s="450">
        <v>6.68</v>
      </c>
      <c r="K38" s="450">
        <v>8.25</v>
      </c>
      <c r="L38" s="450"/>
      <c r="M38" s="450">
        <v>10</v>
      </c>
      <c r="N38" s="136"/>
      <c r="O38" s="103">
        <v>10</v>
      </c>
      <c r="P38" s="137" t="s">
        <v>369</v>
      </c>
      <c r="Q38" s="137" t="s">
        <v>370</v>
      </c>
    </row>
    <row r="39" spans="1:152" ht="13.5" customHeight="1" x14ac:dyDescent="0.2">
      <c r="A39" s="97" t="s">
        <v>42</v>
      </c>
      <c r="B39" s="136" t="s">
        <v>10</v>
      </c>
      <c r="C39" s="409">
        <v>96</v>
      </c>
      <c r="D39" s="450">
        <v>0</v>
      </c>
      <c r="E39" s="450">
        <v>0</v>
      </c>
      <c r="F39" s="450">
        <v>0</v>
      </c>
      <c r="G39" s="450">
        <v>0</v>
      </c>
      <c r="H39" s="450">
        <v>0</v>
      </c>
      <c r="I39" s="409">
        <v>0</v>
      </c>
      <c r="J39" s="450">
        <v>0</v>
      </c>
      <c r="K39" s="450">
        <v>0</v>
      </c>
      <c r="L39" s="450"/>
      <c r="M39" s="450">
        <v>5.0000000000000001E-3</v>
      </c>
      <c r="N39" s="136"/>
      <c r="O39" s="138">
        <v>5.0000000000000001E-3</v>
      </c>
      <c r="P39" s="139" t="s">
        <v>80</v>
      </c>
      <c r="Q39" s="139">
        <v>1996</v>
      </c>
    </row>
    <row r="40" spans="1:152" s="82" customFormat="1" ht="22.5" customHeight="1" x14ac:dyDescent="0.2">
      <c r="A40" s="140" t="s">
        <v>348</v>
      </c>
      <c r="B40" s="141" t="s">
        <v>221</v>
      </c>
      <c r="C40" s="409">
        <v>96</v>
      </c>
      <c r="D40" s="450">
        <v>0</v>
      </c>
      <c r="E40" s="450">
        <v>0</v>
      </c>
      <c r="F40" s="450">
        <v>0</v>
      </c>
      <c r="G40" s="450">
        <v>0</v>
      </c>
      <c r="H40" s="450">
        <v>0</v>
      </c>
      <c r="I40" s="409">
        <v>0</v>
      </c>
      <c r="J40" s="450">
        <v>0</v>
      </c>
      <c r="K40" s="450">
        <v>0</v>
      </c>
      <c r="L40" s="450"/>
      <c r="M40" s="450">
        <v>2</v>
      </c>
      <c r="N40" s="141"/>
      <c r="O40" s="141">
        <v>2</v>
      </c>
      <c r="P40" s="217" t="s">
        <v>371</v>
      </c>
      <c r="Q40" s="217" t="s">
        <v>372</v>
      </c>
    </row>
    <row r="41" spans="1:152" s="142" customFormat="1" ht="3.75" customHeight="1" x14ac:dyDescent="0.2">
      <c r="A41" s="81"/>
      <c r="M41" s="4"/>
      <c r="N41" s="4"/>
    </row>
    <row r="42" spans="1:152" ht="13.5" customHeight="1" x14ac:dyDescent="0.25">
      <c r="A42" s="85" t="s">
        <v>82</v>
      </c>
      <c r="B42" s="143"/>
      <c r="C42" s="143"/>
      <c r="D42" s="143"/>
      <c r="E42" s="143"/>
      <c r="F42" s="143"/>
      <c r="G42" s="143"/>
      <c r="H42" s="143"/>
      <c r="I42" s="143"/>
      <c r="J42" s="143"/>
      <c r="K42" s="143"/>
      <c r="L42" s="143"/>
    </row>
    <row r="43" spans="1:152" ht="6" customHeight="1" x14ac:dyDescent="0.2">
      <c r="A43" s="144"/>
      <c r="B43" s="144"/>
      <c r="C43" s="144"/>
      <c r="D43" s="144"/>
      <c r="E43" s="144"/>
      <c r="F43" s="144"/>
      <c r="G43" s="144"/>
      <c r="H43" s="144"/>
      <c r="I43" s="144"/>
      <c r="J43" s="144"/>
      <c r="K43" s="144"/>
      <c r="L43" s="144"/>
    </row>
    <row r="44" spans="1:152" x14ac:dyDescent="0.2">
      <c r="A44" s="581" t="s">
        <v>43</v>
      </c>
      <c r="B44" s="582"/>
      <c r="C44" s="582"/>
      <c r="D44" s="583"/>
      <c r="E44" s="12"/>
      <c r="F44" s="12"/>
      <c r="G44" s="12"/>
      <c r="H44" s="12"/>
      <c r="I44" s="12"/>
      <c r="J44" s="12"/>
      <c r="K44" s="12"/>
      <c r="L44" s="12"/>
    </row>
    <row r="45" spans="1:152" ht="13.15" customHeight="1" x14ac:dyDescent="0.2">
      <c r="A45" s="141" t="s">
        <v>44</v>
      </c>
      <c r="B45" s="433">
        <v>24</v>
      </c>
      <c r="C45" s="141" t="s">
        <v>49</v>
      </c>
      <c r="D45" s="433">
        <v>0</v>
      </c>
      <c r="E45" s="597" t="s">
        <v>373</v>
      </c>
      <c r="F45" s="598"/>
      <c r="G45" s="598"/>
      <c r="H45" s="598"/>
      <c r="I45" s="598"/>
      <c r="J45" s="598"/>
      <c r="K45" s="598"/>
      <c r="L45" s="598"/>
    </row>
    <row r="46" spans="1:152" x14ac:dyDescent="0.2">
      <c r="A46" s="141" t="s">
        <v>45</v>
      </c>
      <c r="B46" s="433">
        <v>24</v>
      </c>
      <c r="C46" s="141" t="s">
        <v>12</v>
      </c>
      <c r="D46" s="433">
        <v>0</v>
      </c>
      <c r="E46" s="597"/>
      <c r="F46" s="598"/>
      <c r="G46" s="598"/>
      <c r="H46" s="598"/>
      <c r="I46" s="598"/>
      <c r="J46" s="598"/>
      <c r="K46" s="598"/>
      <c r="L46" s="598"/>
    </row>
    <row r="47" spans="1:152" ht="13.15" customHeight="1" x14ac:dyDescent="0.2">
      <c r="A47" s="141" t="s">
        <v>46</v>
      </c>
      <c r="B47" s="433">
        <v>0</v>
      </c>
      <c r="C47" s="141" t="s">
        <v>13</v>
      </c>
      <c r="D47" s="433">
        <v>0</v>
      </c>
      <c r="E47" s="597" t="s">
        <v>250</v>
      </c>
      <c r="F47" s="598"/>
      <c r="G47" s="598"/>
      <c r="H47" s="598"/>
      <c r="I47" s="598"/>
      <c r="J47" s="598"/>
      <c r="K47" s="598"/>
      <c r="L47" s="598"/>
    </row>
    <row r="48" spans="1:152" ht="13.15" customHeight="1" x14ac:dyDescent="0.2">
      <c r="A48" s="141" t="s">
        <v>11</v>
      </c>
      <c r="B48" s="433">
        <v>0</v>
      </c>
      <c r="C48" s="141" t="s">
        <v>50</v>
      </c>
      <c r="D48" s="433">
        <v>0</v>
      </c>
      <c r="E48" s="597" t="s">
        <v>251</v>
      </c>
      <c r="F48" s="598"/>
      <c r="G48" s="598"/>
      <c r="H48" s="598"/>
      <c r="I48" s="598"/>
      <c r="J48" s="598"/>
      <c r="K48" s="598"/>
      <c r="L48" s="598"/>
    </row>
    <row r="49" spans="1:14" ht="13.15" customHeight="1" x14ac:dyDescent="0.2">
      <c r="A49" s="141" t="s">
        <v>47</v>
      </c>
      <c r="B49" s="433">
        <v>0</v>
      </c>
      <c r="C49" s="141" t="s">
        <v>14</v>
      </c>
      <c r="D49" s="433">
        <v>36</v>
      </c>
      <c r="E49" s="597" t="s">
        <v>252</v>
      </c>
      <c r="F49" s="598"/>
      <c r="G49" s="598"/>
      <c r="H49" s="598"/>
      <c r="I49" s="598"/>
      <c r="J49" s="598"/>
      <c r="K49" s="598"/>
      <c r="L49" s="598"/>
    </row>
    <row r="50" spans="1:14" ht="13.5" customHeight="1" thickBot="1" x14ac:dyDescent="0.25">
      <c r="A50" s="141" t="s">
        <v>48</v>
      </c>
      <c r="B50" s="433">
        <v>0</v>
      </c>
      <c r="C50" s="141" t="s">
        <v>51</v>
      </c>
      <c r="D50" s="433">
        <v>12</v>
      </c>
      <c r="E50" s="618" t="s">
        <v>190</v>
      </c>
      <c r="F50" s="598"/>
      <c r="G50" s="598"/>
      <c r="H50" s="598"/>
      <c r="I50" s="598"/>
      <c r="J50" s="598"/>
      <c r="K50" s="598"/>
      <c r="L50" s="598"/>
    </row>
    <row r="51" spans="1:14" ht="13.15" customHeight="1" thickBot="1" x14ac:dyDescent="0.25">
      <c r="C51" s="145" t="s">
        <v>244</v>
      </c>
      <c r="D51" s="434">
        <f>SUM(B45:B50,D45:D50)</f>
        <v>96</v>
      </c>
      <c r="E51" s="619" t="s">
        <v>256</v>
      </c>
      <c r="F51" s="620"/>
      <c r="G51" s="620"/>
      <c r="H51" s="620"/>
      <c r="I51" s="620"/>
      <c r="J51" s="620"/>
      <c r="K51" s="620"/>
      <c r="L51" s="620"/>
    </row>
    <row r="52" spans="1:14" ht="8.25" customHeight="1" x14ac:dyDescent="0.2">
      <c r="C52" s="12"/>
      <c r="D52" s="12"/>
      <c r="E52" s="12"/>
      <c r="F52" s="12"/>
      <c r="G52" s="12"/>
      <c r="H52" s="12"/>
      <c r="I52" s="12"/>
      <c r="J52" s="12"/>
      <c r="K52" s="12"/>
      <c r="L52" s="12"/>
    </row>
    <row r="53" spans="1:14" ht="15" customHeight="1" x14ac:dyDescent="0.2">
      <c r="A53" s="146" t="s">
        <v>96</v>
      </c>
    </row>
    <row r="54" spans="1:14" ht="41.25" customHeight="1" x14ac:dyDescent="0.2">
      <c r="A54" s="611"/>
      <c r="B54" s="612"/>
      <c r="C54" s="612"/>
      <c r="D54" s="612"/>
      <c r="E54" s="612"/>
      <c r="F54" s="612"/>
      <c r="G54" s="612"/>
      <c r="H54" s="612"/>
      <c r="I54" s="612"/>
      <c r="J54" s="612"/>
      <c r="K54" s="612"/>
      <c r="L54" s="613"/>
    </row>
    <row r="55" spans="1:14" ht="6.75" customHeight="1" x14ac:dyDescent="0.2">
      <c r="A55" s="147"/>
      <c r="B55" s="143"/>
      <c r="C55" s="143"/>
      <c r="D55" s="143"/>
      <c r="E55" s="143"/>
      <c r="F55" s="143"/>
      <c r="G55" s="143"/>
      <c r="H55" s="143"/>
      <c r="I55" s="143"/>
      <c r="J55" s="143"/>
      <c r="K55" s="143"/>
      <c r="L55" s="143"/>
    </row>
    <row r="56" spans="1:14" ht="6" customHeight="1" x14ac:dyDescent="0.2">
      <c r="A56" s="146"/>
    </row>
    <row r="57" spans="1:14" ht="18" customHeight="1" x14ac:dyDescent="0.25">
      <c r="A57" s="148" t="s">
        <v>73</v>
      </c>
    </row>
    <row r="58" spans="1:14" ht="9" customHeight="1" x14ac:dyDescent="0.2"/>
    <row r="59" spans="1:14" ht="13.5" customHeight="1" x14ac:dyDescent="0.2">
      <c r="A59" s="86" t="s">
        <v>54</v>
      </c>
      <c r="B59" s="86" t="s">
        <v>20</v>
      </c>
      <c r="C59" s="614" t="s">
        <v>349</v>
      </c>
      <c r="D59" s="615"/>
      <c r="E59" s="615"/>
      <c r="F59" s="615"/>
      <c r="G59" s="615"/>
      <c r="H59" s="615"/>
      <c r="I59" s="616"/>
      <c r="J59" s="614" t="s">
        <v>70</v>
      </c>
      <c r="K59" s="621"/>
      <c r="L59" s="621"/>
      <c r="M59" s="621"/>
      <c r="N59" s="149"/>
    </row>
    <row r="60" spans="1:14" ht="22.5" customHeight="1" x14ac:dyDescent="0.2">
      <c r="A60" s="87"/>
      <c r="B60" s="87"/>
      <c r="C60" s="150" t="s">
        <v>63</v>
      </c>
      <c r="D60" s="150" t="s">
        <v>72</v>
      </c>
      <c r="E60" s="150" t="s">
        <v>64</v>
      </c>
      <c r="F60" s="607" t="s">
        <v>68</v>
      </c>
      <c r="G60" s="608"/>
      <c r="H60" s="150"/>
      <c r="I60" s="427"/>
      <c r="J60" s="609" t="s">
        <v>207</v>
      </c>
      <c r="K60" s="428" t="s">
        <v>71</v>
      </c>
      <c r="L60" s="614" t="s">
        <v>76</v>
      </c>
      <c r="M60" s="617"/>
    </row>
    <row r="61" spans="1:14" ht="22.5" customHeight="1" x14ac:dyDescent="0.2">
      <c r="A61" s="87"/>
      <c r="B61" s="87"/>
      <c r="C61" s="150"/>
      <c r="D61" s="150"/>
      <c r="E61" s="150"/>
      <c r="F61" s="415" t="s">
        <v>22</v>
      </c>
      <c r="G61" s="415" t="s">
        <v>23</v>
      </c>
      <c r="H61" s="150" t="s">
        <v>69</v>
      </c>
      <c r="I61" s="427"/>
      <c r="J61" s="610"/>
      <c r="K61" s="428"/>
      <c r="L61" s="430"/>
      <c r="M61" s="429"/>
    </row>
    <row r="62" spans="1:14" ht="13.5" customHeight="1" x14ac:dyDescent="0.2">
      <c r="A62" s="152" t="str">
        <f>'Methods&amp;Limits'!A9</f>
        <v>Research Octane Number (RON)</v>
      </c>
      <c r="B62" s="153" t="str">
        <f>'Methods&amp;Limits'!B9</f>
        <v>--</v>
      </c>
      <c r="C62" s="38" t="str">
        <f>'Methods&amp;Limits'!E9</f>
        <v>EN-ISO 5164</v>
      </c>
      <c r="D62" s="154">
        <f>'Methods&amp;Limits'!F9</f>
        <v>2005</v>
      </c>
      <c r="E62" s="242">
        <f>'Methods&amp;Limits'!G9</f>
        <v>0.7</v>
      </c>
      <c r="F62" s="38">
        <f>'Methods&amp;Limits'!H9</f>
        <v>94.587000000000003</v>
      </c>
      <c r="G62" s="216"/>
      <c r="H62" s="276" t="str">
        <f>IF(D17="","",IF(D17&lt;F62,"Yes",""))</f>
        <v/>
      </c>
      <c r="I62" s="426"/>
      <c r="J62" s="258"/>
      <c r="K62" s="258"/>
      <c r="L62" s="573"/>
      <c r="M62" s="574"/>
    </row>
    <row r="63" spans="1:14" ht="13.5" customHeight="1" x14ac:dyDescent="0.2">
      <c r="A63" s="155" t="str">
        <f>'Methods&amp;Limits'!A10</f>
        <v>(RON 91 fuel only)</v>
      </c>
      <c r="B63" s="156" t="str">
        <f>'Methods&amp;Limits'!B10</f>
        <v>--</v>
      </c>
      <c r="C63" s="38" t="str">
        <f>'Methods&amp;Limits'!E10</f>
        <v>EN-ISO 5164</v>
      </c>
      <c r="D63" s="157">
        <f>'Methods&amp;Limits'!F10</f>
        <v>2005</v>
      </c>
      <c r="E63" s="243">
        <f>'Methods&amp;Limits'!G10</f>
        <v>0.7</v>
      </c>
      <c r="F63" s="159">
        <f>'Methods&amp;Limits'!H10</f>
        <v>90.587000000000003</v>
      </c>
      <c r="G63" s="159"/>
      <c r="H63" s="276" t="str">
        <f>IF(D17="","",IF(D17&lt;F63,"Yes",""))</f>
        <v/>
      </c>
      <c r="I63" s="426"/>
      <c r="J63" s="258"/>
      <c r="K63" s="258"/>
      <c r="L63" s="573"/>
      <c r="M63" s="574"/>
    </row>
    <row r="64" spans="1:14" ht="13.5" customHeight="1" x14ac:dyDescent="0.2">
      <c r="A64" s="152" t="str">
        <f>'Methods&amp;Limits'!A11</f>
        <v>Motor Octane Number (MON)</v>
      </c>
      <c r="B64" s="153" t="str">
        <f>'Methods&amp;Limits'!B11</f>
        <v>--</v>
      </c>
      <c r="C64" s="38" t="str">
        <f>'Methods&amp;Limits'!E11</f>
        <v>EN-ISO 5163</v>
      </c>
      <c r="D64" s="157">
        <f>'Methods&amp;Limits'!F11</f>
        <v>2005</v>
      </c>
      <c r="E64" s="243">
        <f>'Methods&amp;Limits'!G11</f>
        <v>0.9</v>
      </c>
      <c r="F64" s="159">
        <f>'Methods&amp;Limits'!H11</f>
        <v>84.468999999999994</v>
      </c>
      <c r="G64" s="159"/>
      <c r="H64" s="276" t="str">
        <f>IF(D18="","",IF(D18&lt;F64,"Yes",""))</f>
        <v/>
      </c>
      <c r="I64" s="426"/>
      <c r="J64" s="258"/>
      <c r="K64" s="258"/>
      <c r="L64" s="573"/>
      <c r="M64" s="574"/>
    </row>
    <row r="65" spans="1:13" ht="13.5" customHeight="1" x14ac:dyDescent="0.2">
      <c r="A65" s="155" t="str">
        <f>'Methods&amp;Limits'!A12</f>
        <v>(RON 91 fuel only)</v>
      </c>
      <c r="B65" s="156" t="str">
        <f>'Methods&amp;Limits'!B12</f>
        <v>--</v>
      </c>
      <c r="C65" s="38" t="str">
        <f>'Methods&amp;Limits'!E12</f>
        <v>EN-ISO 5163</v>
      </c>
      <c r="D65" s="157">
        <f>'Methods&amp;Limits'!F12</f>
        <v>2005</v>
      </c>
      <c r="E65" s="243">
        <f>'Methods&amp;Limits'!G12</f>
        <v>0.9</v>
      </c>
      <c r="F65" s="159">
        <f>'Methods&amp;Limits'!H12</f>
        <v>80.468999999999994</v>
      </c>
      <c r="G65" s="159"/>
      <c r="H65" s="276" t="str">
        <f>IF(D18="","",IF(D18&lt;F65,"Yes",""))</f>
        <v/>
      </c>
      <c r="I65" s="426"/>
      <c r="J65" s="258"/>
      <c r="K65" s="258"/>
      <c r="L65" s="573"/>
      <c r="M65" s="574"/>
    </row>
    <row r="66" spans="1:13" ht="13.5" customHeight="1" x14ac:dyDescent="0.2">
      <c r="A66" s="152" t="str">
        <f>'Methods&amp;Limits'!A13</f>
        <v>Vapour Pressure, DVPE</v>
      </c>
      <c r="B66" s="153"/>
      <c r="C66" s="160"/>
      <c r="D66" s="161"/>
      <c r="E66" s="244"/>
      <c r="F66" s="162"/>
      <c r="G66" s="163"/>
      <c r="H66" s="277"/>
      <c r="I66" s="285"/>
      <c r="J66" s="285"/>
      <c r="K66" s="285"/>
      <c r="L66" s="285"/>
      <c r="M66" s="211"/>
    </row>
    <row r="67" spans="1:13" ht="13.5" customHeight="1" x14ac:dyDescent="0.2">
      <c r="A67" s="164" t="str">
        <f>'Methods&amp;Limits'!A14</f>
        <v>--summer period (normal)</v>
      </c>
      <c r="B67" s="165" t="str">
        <f>'Methods&amp;Limits'!B14</f>
        <v>kPa</v>
      </c>
      <c r="C67" s="38" t="str">
        <f>'Methods&amp;Limits'!E14</f>
        <v>EN 13016-1</v>
      </c>
      <c r="D67" s="157">
        <f>'Methods&amp;Limits'!F14</f>
        <v>2007</v>
      </c>
      <c r="E67" s="243">
        <f>'Methods&amp;Limits'!G14</f>
        <v>2.2000000000000002</v>
      </c>
      <c r="F67" s="158"/>
      <c r="G67" s="166">
        <f>'Methods&amp;Limits'!I14</f>
        <v>61.298000000000002</v>
      </c>
      <c r="H67" s="276"/>
      <c r="I67" s="426"/>
      <c r="J67" s="258"/>
      <c r="K67" s="258"/>
      <c r="L67" s="573"/>
      <c r="M67" s="574"/>
    </row>
    <row r="68" spans="1:13" ht="13.5" customHeight="1" x14ac:dyDescent="0.2">
      <c r="A68" s="167" t="str">
        <f>'Methods&amp;Limits'!A15</f>
        <v>-- Petrol with bioethanol content 0-2</v>
      </c>
      <c r="B68" s="165" t="str">
        <f>'Methods&amp;Limits'!B15</f>
        <v>kPa</v>
      </c>
      <c r="C68" s="38" t="str">
        <f>'Methods&amp;Limits'!E15</f>
        <v>EN 1601</v>
      </c>
      <c r="D68" s="157">
        <f>'Methods&amp;Limits'!F15</f>
        <v>1997</v>
      </c>
      <c r="E68" s="243">
        <f>'Methods&amp;Limits'!G15</f>
        <v>2.2999999999999998</v>
      </c>
      <c r="F68" s="158"/>
      <c r="G68" s="166">
        <f>'Methods&amp;Limits'!I15</f>
        <v>67.307000000000002</v>
      </c>
      <c r="H68" s="276"/>
      <c r="I68" s="426"/>
      <c r="J68" s="258"/>
      <c r="K68" s="258"/>
      <c r="L68" s="573"/>
      <c r="M68" s="574"/>
    </row>
    <row r="69" spans="1:13" ht="13.5" customHeight="1" x14ac:dyDescent="0.2">
      <c r="A69" s="168" t="str">
        <f>'Methods&amp;Limits'!A16</f>
        <v>-- Petrol with bioethanol content 2-4</v>
      </c>
      <c r="B69" s="165" t="str">
        <f>'Methods&amp;Limits'!B16</f>
        <v>kPa</v>
      </c>
      <c r="C69" s="38" t="str">
        <f>'Methods&amp;Limits'!E16</f>
        <v>EN 1601</v>
      </c>
      <c r="D69" s="157">
        <f>'Methods&amp;Limits'!F16</f>
        <v>1997</v>
      </c>
      <c r="E69" s="243">
        <f>'Methods&amp;Limits'!G16</f>
        <v>2.2999999999999998</v>
      </c>
      <c r="F69" s="158"/>
      <c r="G69" s="166">
        <f>'Methods&amp;Limits'!I16</f>
        <v>69.156999999999996</v>
      </c>
      <c r="H69" s="276"/>
      <c r="I69" s="426"/>
      <c r="J69" s="258"/>
      <c r="K69" s="258"/>
      <c r="L69" s="573"/>
      <c r="M69" s="574"/>
    </row>
    <row r="70" spans="1:13" ht="13.5" customHeight="1" x14ac:dyDescent="0.2">
      <c r="A70" s="168" t="str">
        <f>'Methods&amp;Limits'!A17</f>
        <v>-- Petrol with bioethanol content 4-6</v>
      </c>
      <c r="B70" s="165" t="str">
        <f>'Methods&amp;Limits'!B17</f>
        <v>kPa</v>
      </c>
      <c r="C70" s="38" t="str">
        <f>'Methods&amp;Limits'!E17</f>
        <v>EN 1601</v>
      </c>
      <c r="D70" s="157">
        <f>'Methods&amp;Limits'!F17</f>
        <v>1997</v>
      </c>
      <c r="E70" s="243">
        <f>'Methods&amp;Limits'!G17</f>
        <v>2.2999999999999998</v>
      </c>
      <c r="F70" s="158"/>
      <c r="G70" s="166">
        <f>'Methods&amp;Limits'!I17</f>
        <v>69.356999999999999</v>
      </c>
      <c r="H70" s="276"/>
      <c r="I70" s="426"/>
      <c r="J70" s="258"/>
      <c r="K70" s="258"/>
      <c r="L70" s="573"/>
      <c r="M70" s="574"/>
    </row>
    <row r="71" spans="1:13" ht="13.5" customHeight="1" x14ac:dyDescent="0.2">
      <c r="A71" s="168" t="str">
        <f>'Methods&amp;Limits'!A18</f>
        <v>-- Petrol with bioethanol content 6-8</v>
      </c>
      <c r="B71" s="165" t="str">
        <f>'Methods&amp;Limits'!B18</f>
        <v>kPa</v>
      </c>
      <c r="C71" s="38" t="str">
        <f>'Methods&amp;Limits'!E18</f>
        <v>EN 1601</v>
      </c>
      <c r="D71" s="157">
        <f>'Methods&amp;Limits'!F18</f>
        <v>1997</v>
      </c>
      <c r="E71" s="243">
        <f>'Methods&amp;Limits'!G18</f>
        <v>2.2999999999999998</v>
      </c>
      <c r="F71" s="158"/>
      <c r="G71" s="166">
        <f>'Methods&amp;Limits'!I18</f>
        <v>69.236999999999995</v>
      </c>
      <c r="H71" s="276"/>
      <c r="I71" s="426"/>
      <c r="J71" s="258"/>
      <c r="K71" s="258"/>
      <c r="L71" s="573"/>
      <c r="M71" s="574"/>
    </row>
    <row r="72" spans="1:13" ht="13.5" customHeight="1" x14ac:dyDescent="0.2">
      <c r="A72" s="168" t="str">
        <f>'Methods&amp;Limits'!A19</f>
        <v>-- Petrol with bioethanol content 8-10</v>
      </c>
      <c r="B72" s="165" t="str">
        <f>'Methods&amp;Limits'!B19</f>
        <v>kPa</v>
      </c>
      <c r="C72" s="38" t="str">
        <f>'Methods&amp;Limits'!E19</f>
        <v>EN 1601</v>
      </c>
      <c r="D72" s="157">
        <f>'Methods&amp;Limits'!F19</f>
        <v>1997</v>
      </c>
      <c r="E72" s="243">
        <f>'Methods&amp;Limits'!G19</f>
        <v>2.2999999999999998</v>
      </c>
      <c r="F72" s="158"/>
      <c r="G72" s="166">
        <f>'Methods&amp;Limits'!I19</f>
        <v>69.117000000000004</v>
      </c>
      <c r="H72" s="276"/>
      <c r="I72" s="426"/>
      <c r="J72" s="258"/>
      <c r="K72" s="258"/>
      <c r="L72" s="573"/>
      <c r="M72" s="574"/>
    </row>
    <row r="73" spans="1:13" ht="22.5" customHeight="1" x14ac:dyDescent="0.2">
      <c r="A73" s="169" t="str">
        <f>'Methods&amp;Limits'!A20</f>
        <v>--summer period (arctic or severe weather conditions)</v>
      </c>
      <c r="B73" s="156" t="str">
        <f>'Methods&amp;Limits'!B20</f>
        <v>kPa</v>
      </c>
      <c r="C73" s="38" t="str">
        <f>'Methods&amp;Limits'!E20</f>
        <v>EN 13016-1</v>
      </c>
      <c r="D73" s="34">
        <f>'Methods&amp;Limits'!F20</f>
        <v>2007</v>
      </c>
      <c r="E73" s="243">
        <f>'Methods&amp;Limits'!G20</f>
        <v>2.2999999999999998</v>
      </c>
      <c r="F73" s="158"/>
      <c r="G73" s="166">
        <f>'Methods&amp;Limits'!I20</f>
        <v>71.356999999999999</v>
      </c>
      <c r="H73" s="276"/>
      <c r="I73" s="426"/>
      <c r="J73" s="258"/>
      <c r="K73" s="258"/>
      <c r="L73" s="573"/>
      <c r="M73" s="574"/>
    </row>
    <row r="74" spans="1:13" ht="13.5" customHeight="1" x14ac:dyDescent="0.2">
      <c r="A74" s="152" t="str">
        <f>'Methods&amp;Limits'!A21</f>
        <v>Distillation *</v>
      </c>
      <c r="B74" s="153"/>
      <c r="C74" s="160"/>
      <c r="D74" s="161"/>
      <c r="E74" s="244"/>
      <c r="F74" s="162"/>
      <c r="G74" s="163"/>
      <c r="H74" s="277"/>
      <c r="I74" s="285"/>
      <c r="J74" s="285"/>
      <c r="K74" s="285"/>
      <c r="L74" s="285"/>
      <c r="M74" s="211"/>
    </row>
    <row r="75" spans="1:13" ht="13.5" customHeight="1" x14ac:dyDescent="0.2">
      <c r="A75" s="164" t="str">
        <f>'Methods&amp;Limits'!A22</f>
        <v>--evaporated at 100 oC</v>
      </c>
      <c r="B75" s="165" t="str">
        <f>'Methods&amp;Limits'!B22</f>
        <v>% V/V</v>
      </c>
      <c r="C75" s="38" t="str">
        <f>'Methods&amp;Limits'!E22</f>
        <v>EN-ISO 3405</v>
      </c>
      <c r="D75" s="157">
        <f>'Methods&amp;Limits'!F22</f>
        <v>2000</v>
      </c>
      <c r="E75" s="250">
        <f>'Methods&amp;Limits'!G22</f>
        <v>4</v>
      </c>
      <c r="F75" s="159">
        <f>'Methods&amp;Limits'!H22</f>
        <v>43.64</v>
      </c>
      <c r="G75" s="159"/>
      <c r="H75" s="276" t="str">
        <f>IF(D22="","",IF(D22&lt;F75,"Yes",""))</f>
        <v/>
      </c>
      <c r="I75" s="426"/>
      <c r="J75" s="258"/>
      <c r="K75" s="258"/>
      <c r="L75" s="573"/>
      <c r="M75" s="574"/>
    </row>
    <row r="76" spans="1:13" ht="13.5" customHeight="1" x14ac:dyDescent="0.2">
      <c r="A76" s="164" t="str">
        <f>'Methods&amp;Limits'!A23</f>
        <v xml:space="preserve">-- evaporated at 150 oC </v>
      </c>
      <c r="B76" s="156" t="str">
        <f>'Methods&amp;Limits'!B23</f>
        <v>% V/V</v>
      </c>
      <c r="C76" s="38" t="str">
        <f>'Methods&amp;Limits'!E23</f>
        <v>EN-ISO 3405</v>
      </c>
      <c r="D76" s="157">
        <f>'Methods&amp;Limits'!F23</f>
        <v>2000</v>
      </c>
      <c r="E76" s="250">
        <f>'Methods&amp;Limits'!G23</f>
        <v>4</v>
      </c>
      <c r="F76" s="159">
        <f>'Methods&amp;Limits'!H23</f>
        <v>72.64</v>
      </c>
      <c r="G76" s="159"/>
      <c r="H76" s="276" t="str">
        <f>IF(D23="","",IF(D23&lt;F76,"Yes",""))</f>
        <v/>
      </c>
      <c r="I76" s="426"/>
      <c r="J76" s="258"/>
      <c r="K76" s="258"/>
      <c r="L76" s="573"/>
      <c r="M76" s="574"/>
    </row>
    <row r="77" spans="1:13" ht="13.5" customHeight="1" x14ac:dyDescent="0.2">
      <c r="A77" s="152" t="str">
        <f>'Methods&amp;Limits'!A24</f>
        <v>Hydrocarbon analysis</v>
      </c>
      <c r="B77" s="153"/>
      <c r="C77" s="160"/>
      <c r="D77" s="161"/>
      <c r="E77" s="244"/>
      <c r="F77" s="162"/>
      <c r="G77" s="163"/>
      <c r="H77" s="277" t="str">
        <f>IF(D24&lt;F77,"Yes","")</f>
        <v/>
      </c>
      <c r="I77" s="285"/>
      <c r="J77" s="285"/>
      <c r="K77" s="285"/>
      <c r="L77" s="285"/>
      <c r="M77" s="211"/>
    </row>
    <row r="78" spans="1:13" ht="13.5" customHeight="1" x14ac:dyDescent="0.2">
      <c r="A78" s="164" t="str">
        <f>'Methods&amp;Limits'!A25</f>
        <v>-- Olefins</v>
      </c>
      <c r="B78" s="165" t="str">
        <f>'Methods&amp;Limits'!B25</f>
        <v>% V/V</v>
      </c>
      <c r="C78" s="38" t="str">
        <f>'Methods&amp;Limits'!E25</f>
        <v>EN 15553</v>
      </c>
      <c r="D78" s="157">
        <f>'Methods&amp;Limits'!F25</f>
        <v>2007</v>
      </c>
      <c r="E78" s="243">
        <f>'Methods&amp;Limits'!G25</f>
        <v>6.4</v>
      </c>
      <c r="F78" s="158"/>
      <c r="G78" s="166">
        <f>'Methods&amp;Limits'!I25</f>
        <v>21.776</v>
      </c>
      <c r="H78" s="276" t="str">
        <f>IF($E$25&gt;G78,"Yes","")</f>
        <v/>
      </c>
      <c r="I78" s="426"/>
      <c r="J78" s="258"/>
      <c r="K78" s="258"/>
      <c r="L78" s="573"/>
      <c r="M78" s="574"/>
    </row>
    <row r="79" spans="1:13" ht="13.5" customHeight="1" x14ac:dyDescent="0.2">
      <c r="A79" s="170"/>
      <c r="B79" s="165"/>
      <c r="C79" s="38" t="str">
        <f>'Methods&amp;Limits'!E26</f>
        <v>EN-ISO 22854</v>
      </c>
      <c r="D79" s="157">
        <f>'Methods&amp;Limits'!F26</f>
        <v>2008</v>
      </c>
      <c r="E79" s="243">
        <f>'Methods&amp;Limits'!G26</f>
        <v>2.6</v>
      </c>
      <c r="F79" s="158"/>
      <c r="G79" s="166">
        <f>'Methods&amp;Limits'!I26</f>
        <v>19.533999999999999</v>
      </c>
      <c r="H79" s="276" t="str">
        <f>IF($E$25&gt;G79,"Yes","")</f>
        <v/>
      </c>
      <c r="I79" s="426"/>
      <c r="J79" s="258"/>
      <c r="K79" s="258"/>
      <c r="L79" s="573"/>
      <c r="M79" s="574"/>
    </row>
    <row r="80" spans="1:13" ht="13.5" customHeight="1" x14ac:dyDescent="0.2">
      <c r="A80" s="170" t="str">
        <f>'Methods&amp;Limits'!A27</f>
        <v>*without oxygenates</v>
      </c>
      <c r="B80" s="165"/>
      <c r="C80" s="38" t="str">
        <f>'Methods&amp;Limits'!E27</f>
        <v>EN 15553</v>
      </c>
      <c r="D80" s="157">
        <f>'Methods&amp;Limits'!F27</f>
        <v>2007</v>
      </c>
      <c r="E80" s="243" t="str">
        <f>'Methods&amp;Limits'!G27</f>
        <v>-</v>
      </c>
      <c r="F80" s="158"/>
      <c r="G80" s="166" t="str">
        <f>'Methods&amp;Limits'!I27</f>
        <v>-</v>
      </c>
      <c r="H80" s="276" t="str">
        <f>IF($E$25&gt;G80,"Yes","")</f>
        <v/>
      </c>
      <c r="I80" s="426"/>
      <c r="J80" s="258"/>
      <c r="K80" s="258"/>
      <c r="L80" s="573"/>
      <c r="M80" s="574"/>
    </row>
    <row r="81" spans="1:13" ht="13.5" customHeight="1" x14ac:dyDescent="0.2">
      <c r="A81" s="170"/>
      <c r="B81" s="165"/>
      <c r="C81" s="38" t="str">
        <f>'Methods&amp;Limits'!E28</f>
        <v>EN-ISO 22854</v>
      </c>
      <c r="D81" s="157">
        <f>'Methods&amp;Limits'!F28</f>
        <v>2008</v>
      </c>
      <c r="E81" s="243" t="str">
        <f>'Methods&amp;Limits'!G28</f>
        <v>-</v>
      </c>
      <c r="F81" s="158"/>
      <c r="G81" s="166" t="str">
        <f>'Methods&amp;Limits'!I28</f>
        <v>-</v>
      </c>
      <c r="H81" s="276" t="str">
        <f>IF($E$25&gt;G81,"Yes","")</f>
        <v/>
      </c>
      <c r="I81" s="426"/>
      <c r="J81" s="258"/>
      <c r="K81" s="258"/>
      <c r="L81" s="573"/>
      <c r="M81" s="574"/>
    </row>
    <row r="82" spans="1:13" ht="13.5" customHeight="1" x14ac:dyDescent="0.2">
      <c r="A82" s="164" t="str">
        <f>'Methods&amp;Limits'!A29</f>
        <v>-- Olefins (RON 91 fuel only)***</v>
      </c>
      <c r="B82" s="165" t="str">
        <f>'Methods&amp;Limits'!B29</f>
        <v>% V/V</v>
      </c>
      <c r="C82" s="38" t="str">
        <f>'Methods&amp;Limits'!E29</f>
        <v>ASTM D1319</v>
      </c>
      <c r="D82" s="157">
        <f>'Methods&amp;Limits'!F29</f>
        <v>1995</v>
      </c>
      <c r="E82" s="243">
        <f>'Methods&amp;Limits'!G29</f>
        <v>5.0999999999999996</v>
      </c>
      <c r="F82" s="158"/>
      <c r="G82" s="166">
        <f>'Methods&amp;Limits'!I29</f>
        <v>24.009</v>
      </c>
      <c r="H82" s="276" t="str">
        <f>IF($E$25&gt;G82,"Yes","")</f>
        <v/>
      </c>
      <c r="I82" s="426"/>
      <c r="J82" s="258"/>
      <c r="K82" s="258"/>
      <c r="L82" s="573"/>
      <c r="M82" s="574"/>
    </row>
    <row r="83" spans="1:13" ht="13.5" customHeight="1" x14ac:dyDescent="0.2">
      <c r="A83" s="171" t="str">
        <f>'Methods&amp;Limits'!A30</f>
        <v>-- Aromatics (from 2005)</v>
      </c>
      <c r="B83" s="165"/>
      <c r="C83" s="38" t="str">
        <f>'Methods&amp;Limits'!E30</f>
        <v>EN-ISO 22854</v>
      </c>
      <c r="D83" s="157">
        <f>'Methods&amp;Limits'!F30</f>
        <v>2008</v>
      </c>
      <c r="E83" s="243">
        <f>'Methods&amp;Limits'!G30</f>
        <v>1.7</v>
      </c>
      <c r="F83" s="158"/>
      <c r="G83" s="166">
        <f>'Methods&amp;Limits'!I30</f>
        <v>36.003</v>
      </c>
      <c r="H83" s="276" t="str">
        <f>IF($E$26&gt;G83,"Yes","")</f>
        <v/>
      </c>
      <c r="I83" s="426"/>
      <c r="J83" s="258"/>
      <c r="K83" s="258"/>
      <c r="L83" s="573"/>
      <c r="M83" s="574"/>
    </row>
    <row r="84" spans="1:13" ht="13.5" customHeight="1" x14ac:dyDescent="0.2">
      <c r="A84" s="171" t="str">
        <f>'Methods&amp;Limits'!A31</f>
        <v>-- Benzene</v>
      </c>
      <c r="B84" s="165" t="str">
        <f>'Methods&amp;Limits'!B31</f>
        <v>% V/V</v>
      </c>
      <c r="C84" s="38" t="str">
        <f>'Methods&amp;Limits'!E31</f>
        <v>EN 12177</v>
      </c>
      <c r="D84" s="157">
        <f>'Methods&amp;Limits'!F31</f>
        <v>1998</v>
      </c>
      <c r="E84" s="245">
        <f>'Methods&amp;Limits'!G31</f>
        <v>0.1</v>
      </c>
      <c r="F84" s="158"/>
      <c r="G84" s="166">
        <f>'Methods&amp;Limits'!I31</f>
        <v>1.0589999999999999</v>
      </c>
      <c r="H84" s="276" t="str">
        <f>IF(E27&gt;G84,"Yes","")</f>
        <v/>
      </c>
      <c r="I84" s="426"/>
      <c r="J84" s="258"/>
      <c r="K84" s="258"/>
      <c r="L84" s="573"/>
      <c r="M84" s="574"/>
    </row>
    <row r="85" spans="1:13" ht="13.5" customHeight="1" x14ac:dyDescent="0.2">
      <c r="A85" s="171"/>
      <c r="B85" s="165"/>
      <c r="C85" s="38" t="str">
        <f>'Methods&amp;Limits'!E32</f>
        <v>EN 238</v>
      </c>
      <c r="D85" s="157">
        <f>'Methods&amp;Limits'!F32</f>
        <v>1996</v>
      </c>
      <c r="E85" s="166">
        <f>'Methods&amp;Limits'!G32</f>
        <v>0.17</v>
      </c>
      <c r="F85" s="158"/>
      <c r="G85" s="166">
        <f>'Methods&amp;Limits'!I32</f>
        <v>1.1003000000000001</v>
      </c>
      <c r="H85" s="276" t="str">
        <f>IF(E27&gt;G85,"Yes","")</f>
        <v/>
      </c>
      <c r="I85" s="426"/>
      <c r="J85" s="258"/>
      <c r="K85" s="258"/>
      <c r="L85" s="573"/>
      <c r="M85" s="574"/>
    </row>
    <row r="86" spans="1:13" ht="13.5" customHeight="1" x14ac:dyDescent="0.2">
      <c r="A86" s="172"/>
      <c r="B86" s="156"/>
      <c r="C86" s="38" t="str">
        <f>'Methods&amp;Limits'!E33</f>
        <v>EN-ISO 22854</v>
      </c>
      <c r="D86" s="157">
        <f>'Methods&amp;Limits'!F33</f>
        <v>2008</v>
      </c>
      <c r="E86" s="166">
        <f>'Methods&amp;Limits'!G33</f>
        <v>0.05</v>
      </c>
      <c r="F86" s="158"/>
      <c r="G86" s="166">
        <f>'Methods&amp;Limits'!I33</f>
        <v>1.0295000000000001</v>
      </c>
      <c r="H86" s="276" t="str">
        <f>IF(E27&gt;G86,"Yes","")</f>
        <v/>
      </c>
      <c r="I86" s="426"/>
      <c r="J86" s="258"/>
      <c r="K86" s="258"/>
      <c r="L86" s="573"/>
      <c r="M86" s="574"/>
    </row>
    <row r="87" spans="1:13" ht="13.5" customHeight="1" x14ac:dyDescent="0.2">
      <c r="A87" s="241" t="str">
        <f>'Methods&amp;Limits'!A34</f>
        <v>Oxygen content</v>
      </c>
      <c r="B87" s="153" t="str">
        <f>'Methods&amp;Limits'!B34</f>
        <v>% (m/m)</v>
      </c>
      <c r="C87" s="175" t="str">
        <f>'Methods&amp;Limits'!E34</f>
        <v>EN 1601</v>
      </c>
      <c r="D87" s="157">
        <f>'Methods&amp;Limits'!F34</f>
        <v>1997</v>
      </c>
      <c r="E87" s="243">
        <f>'Methods&amp;Limits'!G34</f>
        <v>0.41</v>
      </c>
      <c r="F87" s="158"/>
      <c r="G87" s="166">
        <f>'Methods&amp;Limits'!I34</f>
        <v>3.9419</v>
      </c>
      <c r="H87" s="276" t="str">
        <f>IF(E28&gt;G87,"Yes","")</f>
        <v/>
      </c>
      <c r="I87" s="426"/>
      <c r="J87" s="258"/>
      <c r="K87" s="258"/>
      <c r="L87" s="573"/>
      <c r="M87" s="574"/>
    </row>
    <row r="88" spans="1:13" ht="13.5" customHeight="1" x14ac:dyDescent="0.2">
      <c r="A88" s="174"/>
      <c r="B88" s="156"/>
      <c r="C88" s="175" t="str">
        <f>'Methods&amp;Limits'!E35</f>
        <v>EN 1601</v>
      </c>
      <c r="D88" s="157">
        <f>'Methods&amp;Limits'!F35</f>
        <v>1997</v>
      </c>
      <c r="E88" s="243">
        <f>'Methods&amp;Limits'!G35</f>
        <v>0.41</v>
      </c>
      <c r="F88" s="158"/>
      <c r="G88" s="166">
        <f>'Methods&amp;Limits'!I35</f>
        <v>2.9419</v>
      </c>
      <c r="H88" s="276" t="str">
        <f>IF(E29&gt;G88,"Yes","")</f>
        <v/>
      </c>
      <c r="I88" s="426"/>
      <c r="J88" s="258"/>
      <c r="K88" s="258"/>
      <c r="L88" s="573"/>
      <c r="M88" s="574"/>
    </row>
    <row r="89" spans="1:13" ht="13.5" customHeight="1" x14ac:dyDescent="0.2">
      <c r="A89" s="173" t="str">
        <f>'Methods&amp;Limits'!A36</f>
        <v>Oxygenates</v>
      </c>
      <c r="B89" s="153"/>
      <c r="C89" s="160"/>
      <c r="D89" s="161"/>
      <c r="E89" s="244"/>
      <c r="F89" s="162"/>
      <c r="G89" s="163"/>
      <c r="H89" s="277"/>
      <c r="I89" s="285"/>
      <c r="J89" s="285"/>
      <c r="K89" s="285"/>
      <c r="L89" s="285"/>
      <c r="M89" s="211"/>
    </row>
    <row r="90" spans="1:13" ht="13.5" customHeight="1" x14ac:dyDescent="0.2">
      <c r="A90" s="171" t="str">
        <f>'Methods&amp;Limits'!A37</f>
        <v>-- Methanol</v>
      </c>
      <c r="B90" s="165" t="str">
        <f>'Methods&amp;Limits'!B37</f>
        <v>% V/V</v>
      </c>
      <c r="C90" s="38" t="str">
        <f>'Methods&amp;Limits'!E37</f>
        <v>EN 1601</v>
      </c>
      <c r="D90" s="157">
        <f>'Methods&amp;Limits'!F37</f>
        <v>1997</v>
      </c>
      <c r="E90" s="243">
        <f>'Methods&amp;Limits'!G37</f>
        <v>0.3</v>
      </c>
      <c r="F90" s="158"/>
      <c r="G90" s="166">
        <f>'Methods&amp;Limits'!I37</f>
        <v>3.177</v>
      </c>
      <c r="H90" s="276" t="str">
        <f t="shared" ref="H90:H96" si="0">IF(E31&gt;G90,"Yes","")</f>
        <v/>
      </c>
      <c r="I90" s="426"/>
      <c r="J90" s="258"/>
      <c r="K90" s="258"/>
      <c r="L90" s="573"/>
      <c r="M90" s="574"/>
    </row>
    <row r="91" spans="1:13" ht="13.5" customHeight="1" x14ac:dyDescent="0.2">
      <c r="A91" s="171" t="str">
        <f>'Methods&amp;Limits'!A38</f>
        <v>-- Ethanol</v>
      </c>
      <c r="B91" s="165" t="str">
        <f>'Methods&amp;Limits'!B38</f>
        <v>% V/V</v>
      </c>
      <c r="C91" s="38" t="str">
        <f>'Methods&amp;Limits'!E38</f>
        <v>EN 1601</v>
      </c>
      <c r="D91" s="157">
        <f>'Methods&amp;Limits'!F38</f>
        <v>1997</v>
      </c>
      <c r="E91" s="243">
        <f>'Methods&amp;Limits'!G38</f>
        <v>0.8</v>
      </c>
      <c r="F91" s="158"/>
      <c r="G91" s="166">
        <f>'Methods&amp;Limits'!I38</f>
        <v>10.472</v>
      </c>
      <c r="H91" s="276" t="str">
        <f t="shared" si="0"/>
        <v/>
      </c>
      <c r="I91" s="426"/>
      <c r="J91" s="258"/>
      <c r="K91" s="258"/>
      <c r="L91" s="573"/>
      <c r="M91" s="574"/>
    </row>
    <row r="92" spans="1:13" ht="13.5" customHeight="1" x14ac:dyDescent="0.2">
      <c r="A92" s="171" t="str">
        <f>'Methods&amp;Limits'!A39</f>
        <v>-- Iso-propyl alcohol</v>
      </c>
      <c r="B92" s="165" t="str">
        <f>'Methods&amp;Limits'!B39</f>
        <v>% V/V</v>
      </c>
      <c r="C92" s="38" t="str">
        <f>'Methods&amp;Limits'!E39</f>
        <v>EN 1601</v>
      </c>
      <c r="D92" s="157">
        <f>'Methods&amp;Limits'!F39</f>
        <v>1997</v>
      </c>
      <c r="E92" s="243">
        <f>'Methods&amp;Limits'!G39</f>
        <v>0.9</v>
      </c>
      <c r="F92" s="158"/>
      <c r="G92" s="166">
        <f>'Methods&amp;Limits'!I39</f>
        <v>12.531000000000001</v>
      </c>
      <c r="H92" s="276" t="str">
        <f t="shared" si="0"/>
        <v/>
      </c>
      <c r="I92" s="426"/>
      <c r="J92" s="258"/>
      <c r="K92" s="258"/>
      <c r="L92" s="573"/>
      <c r="M92" s="574"/>
    </row>
    <row r="93" spans="1:13" ht="13.5" customHeight="1" x14ac:dyDescent="0.2">
      <c r="A93" s="171" t="str">
        <f>'Methods&amp;Limits'!A40</f>
        <v>-- Tert-butyl alcohol</v>
      </c>
      <c r="B93" s="165" t="str">
        <f>'Methods&amp;Limits'!B40</f>
        <v>% V/V</v>
      </c>
      <c r="C93" s="38" t="str">
        <f>'Methods&amp;Limits'!E40</f>
        <v>EN 1601</v>
      </c>
      <c r="D93" s="157">
        <f>'Methods&amp;Limits'!F40</f>
        <v>1997</v>
      </c>
      <c r="E93" s="243">
        <f>'Methods&amp;Limits'!G40</f>
        <v>1</v>
      </c>
      <c r="F93" s="158"/>
      <c r="G93" s="166">
        <f>'Methods&amp;Limits'!I40</f>
        <v>15.59</v>
      </c>
      <c r="H93" s="276" t="str">
        <f t="shared" si="0"/>
        <v/>
      </c>
      <c r="I93" s="426"/>
      <c r="J93" s="258"/>
      <c r="K93" s="258"/>
      <c r="L93" s="573"/>
      <c r="M93" s="574"/>
    </row>
    <row r="94" spans="1:13" ht="13.5" customHeight="1" x14ac:dyDescent="0.2">
      <c r="A94" s="171" t="str">
        <f>'Methods&amp;Limits'!A41</f>
        <v>-- Iso-butyl alcohol</v>
      </c>
      <c r="B94" s="165" t="str">
        <f>'Methods&amp;Limits'!B41</f>
        <v>% V/V</v>
      </c>
      <c r="C94" s="38" t="str">
        <f>'Methods&amp;Limits'!E41</f>
        <v>EN 1601</v>
      </c>
      <c r="D94" s="157">
        <f>'Methods&amp;Limits'!F41</f>
        <v>1997</v>
      </c>
      <c r="E94" s="243">
        <f>'Methods&amp;Limits'!G41</f>
        <v>1</v>
      </c>
      <c r="F94" s="158"/>
      <c r="G94" s="166">
        <f>'Methods&amp;Limits'!I41</f>
        <v>15.59</v>
      </c>
      <c r="H94" s="276" t="str">
        <f t="shared" si="0"/>
        <v/>
      </c>
      <c r="I94" s="426"/>
      <c r="J94" s="258"/>
      <c r="K94" s="258"/>
      <c r="L94" s="573"/>
      <c r="M94" s="574"/>
    </row>
    <row r="95" spans="1:13" ht="13.5" customHeight="1" x14ac:dyDescent="0.2">
      <c r="A95" s="174" t="str">
        <f>'Methods&amp;Limits'!A42</f>
        <v>-- Ethers with 5 or more carbon atoms per molecule</v>
      </c>
      <c r="B95" s="165" t="str">
        <f>'Methods&amp;Limits'!B42</f>
        <v>% V/V</v>
      </c>
      <c r="C95" s="38" t="str">
        <f>'Methods&amp;Limits'!E42</f>
        <v>EN 1601</v>
      </c>
      <c r="D95" s="157">
        <f>'Methods&amp;Limits'!F42</f>
        <v>1997</v>
      </c>
      <c r="E95" s="243">
        <f>'Methods&amp;Limits'!G42</f>
        <v>1</v>
      </c>
      <c r="F95" s="158"/>
      <c r="G95" s="166">
        <f>'Methods&amp;Limits'!I42</f>
        <v>22.59</v>
      </c>
      <c r="H95" s="276" t="str">
        <f t="shared" si="0"/>
        <v/>
      </c>
      <c r="I95" s="426"/>
      <c r="J95" s="258"/>
      <c r="K95" s="258"/>
      <c r="L95" s="573"/>
      <c r="M95" s="574"/>
    </row>
    <row r="96" spans="1:13" ht="13.5" customHeight="1" x14ac:dyDescent="0.2">
      <c r="A96" s="174" t="str">
        <f>'Methods&amp;Limits'!A43</f>
        <v>-- other oxygenates</v>
      </c>
      <c r="B96" s="156" t="str">
        <f>'Methods&amp;Limits'!B43</f>
        <v>% V/V</v>
      </c>
      <c r="C96" s="175" t="str">
        <f>'Methods&amp;Limits'!E43</f>
        <v>EN 1601</v>
      </c>
      <c r="D96" s="157">
        <f>'Methods&amp;Limits'!F43</f>
        <v>1997</v>
      </c>
      <c r="E96" s="243">
        <f>'Methods&amp;Limits'!G43</f>
        <v>1</v>
      </c>
      <c r="F96" s="158"/>
      <c r="G96" s="166">
        <f>'Methods&amp;Limits'!I43</f>
        <v>15.59</v>
      </c>
      <c r="H96" s="276" t="str">
        <f t="shared" si="0"/>
        <v/>
      </c>
      <c r="I96" s="426"/>
      <c r="J96" s="258"/>
      <c r="K96" s="258"/>
      <c r="L96" s="573"/>
      <c r="M96" s="574"/>
    </row>
    <row r="97" spans="1:13" ht="13.5" customHeight="1" x14ac:dyDescent="0.2">
      <c r="A97" s="241" t="str">
        <f>'Methods&amp;Limits'!A44</f>
        <v>Oxygen content</v>
      </c>
      <c r="B97" s="153" t="str">
        <f>'Methods&amp;Limits'!B44</f>
        <v>% (m/m)</v>
      </c>
      <c r="C97" s="175" t="str">
        <f>'Methods&amp;Limits'!E44</f>
        <v>EN 13132</v>
      </c>
      <c r="D97" s="157">
        <f>'Methods&amp;Limits'!F44</f>
        <v>2000</v>
      </c>
      <c r="E97" s="243">
        <f>'Methods&amp;Limits'!G44</f>
        <v>0.3</v>
      </c>
      <c r="F97" s="158"/>
      <c r="G97" s="166">
        <f>'Methods&amp;Limits'!I44</f>
        <v>3.8770000000000002</v>
      </c>
      <c r="H97" s="276" t="str">
        <f>IF(E28&gt;G97,"Yes","")</f>
        <v/>
      </c>
      <c r="I97" s="426"/>
      <c r="J97" s="258"/>
      <c r="K97" s="258"/>
      <c r="L97" s="573"/>
      <c r="M97" s="574"/>
    </row>
    <row r="98" spans="1:13" ht="13.5" customHeight="1" x14ac:dyDescent="0.2">
      <c r="A98" s="174"/>
      <c r="B98" s="156"/>
      <c r="C98" s="175" t="str">
        <f>'Methods&amp;Limits'!E45</f>
        <v>EN 13132</v>
      </c>
      <c r="D98" s="157">
        <f>'Methods&amp;Limits'!F45</f>
        <v>2000</v>
      </c>
      <c r="E98" s="243">
        <f>'Methods&amp;Limits'!G45</f>
        <v>0.3</v>
      </c>
      <c r="F98" s="158"/>
      <c r="G98" s="166">
        <f>'Methods&amp;Limits'!I45</f>
        <v>2.8770000000000002</v>
      </c>
      <c r="H98" s="276" t="str">
        <f>IF(E29&gt;G98,"Yes","")</f>
        <v/>
      </c>
      <c r="I98" s="426"/>
      <c r="J98" s="258"/>
      <c r="K98" s="258"/>
      <c r="L98" s="573"/>
      <c r="M98" s="574"/>
    </row>
    <row r="99" spans="1:13" ht="13.5" customHeight="1" x14ac:dyDescent="0.2">
      <c r="A99" s="176" t="str">
        <f>'Methods&amp;Limits'!A46</f>
        <v>Oxygenates</v>
      </c>
      <c r="B99" s="153"/>
      <c r="C99" s="160"/>
      <c r="D99" s="161"/>
      <c r="E99" s="244"/>
      <c r="F99" s="162"/>
      <c r="G99" s="163"/>
      <c r="H99" s="277"/>
      <c r="I99" s="285"/>
      <c r="J99" s="285"/>
      <c r="K99" s="285"/>
      <c r="L99" s="285"/>
      <c r="M99" s="211"/>
    </row>
    <row r="100" spans="1:13" ht="13.5" customHeight="1" x14ac:dyDescent="0.2">
      <c r="A100" s="174" t="str">
        <f>'Methods&amp;Limits'!A47</f>
        <v>-- Methanol</v>
      </c>
      <c r="B100" s="165" t="str">
        <f>'Methods&amp;Limits'!B47</f>
        <v>% V/V</v>
      </c>
      <c r="C100" s="175" t="str">
        <f>'Methods&amp;Limits'!E47</f>
        <v>EN 13132</v>
      </c>
      <c r="D100" s="157">
        <f>'Methods&amp;Limits'!F47</f>
        <v>2000</v>
      </c>
      <c r="E100" s="243">
        <f>'Methods&amp;Limits'!G47</f>
        <v>0.3</v>
      </c>
      <c r="F100" s="158"/>
      <c r="G100" s="166">
        <f>'Methods&amp;Limits'!I47</f>
        <v>3.177</v>
      </c>
      <c r="H100" s="276" t="str">
        <f t="shared" ref="H100:H106" si="1">IF(E31&gt;G100,"Yes","")</f>
        <v/>
      </c>
      <c r="I100" s="426"/>
      <c r="J100" s="258"/>
      <c r="K100" s="258"/>
      <c r="L100" s="573"/>
      <c r="M100" s="574"/>
    </row>
    <row r="101" spans="1:13" ht="13.5" customHeight="1" x14ac:dyDescent="0.2">
      <c r="A101" s="174" t="str">
        <f>'Methods&amp;Limits'!A48</f>
        <v>-- Ethanol</v>
      </c>
      <c r="B101" s="165" t="str">
        <f>'Methods&amp;Limits'!B48</f>
        <v>% V/V</v>
      </c>
      <c r="C101" s="175" t="str">
        <f>'Methods&amp;Limits'!E48</f>
        <v>EN 13132</v>
      </c>
      <c r="D101" s="157">
        <f>'Methods&amp;Limits'!F48</f>
        <v>2000</v>
      </c>
      <c r="E101" s="243">
        <f>'Methods&amp;Limits'!G48</f>
        <v>0.8</v>
      </c>
      <c r="F101" s="158"/>
      <c r="G101" s="166">
        <f>'Methods&amp;Limits'!I48</f>
        <v>10.472</v>
      </c>
      <c r="H101" s="276" t="str">
        <f t="shared" si="1"/>
        <v/>
      </c>
      <c r="I101" s="426"/>
      <c r="J101" s="258"/>
      <c r="K101" s="258"/>
      <c r="L101" s="573"/>
      <c r="M101" s="574"/>
    </row>
    <row r="102" spans="1:13" ht="13.5" customHeight="1" x14ac:dyDescent="0.2">
      <c r="A102" s="174" t="str">
        <f>'Methods&amp;Limits'!A49</f>
        <v>-- Iso-propyl alcohol</v>
      </c>
      <c r="B102" s="165" t="str">
        <f>'Methods&amp;Limits'!B49</f>
        <v>% V/V</v>
      </c>
      <c r="C102" s="175" t="str">
        <f>'Methods&amp;Limits'!E49</f>
        <v>EN 13132</v>
      </c>
      <c r="D102" s="157">
        <f>'Methods&amp;Limits'!F49</f>
        <v>2000</v>
      </c>
      <c r="E102" s="243">
        <f>'Methods&amp;Limits'!G49</f>
        <v>0.8</v>
      </c>
      <c r="F102" s="158"/>
      <c r="G102" s="166">
        <f>'Methods&amp;Limits'!I49</f>
        <v>12.472</v>
      </c>
      <c r="H102" s="276" t="str">
        <f t="shared" si="1"/>
        <v/>
      </c>
      <c r="I102" s="426"/>
      <c r="J102" s="258"/>
      <c r="K102" s="258"/>
      <c r="L102" s="573"/>
      <c r="M102" s="574"/>
    </row>
    <row r="103" spans="1:13" ht="13.5" customHeight="1" x14ac:dyDescent="0.2">
      <c r="A103" s="174" t="str">
        <f>'Methods&amp;Limits'!A50</f>
        <v>-- Tert-butyl alcohol</v>
      </c>
      <c r="B103" s="165" t="str">
        <f>'Methods&amp;Limits'!B50</f>
        <v>% V/V</v>
      </c>
      <c r="C103" s="175" t="str">
        <f>'Methods&amp;Limits'!E50</f>
        <v>EN 13132</v>
      </c>
      <c r="D103" s="157">
        <f>'Methods&amp;Limits'!F50</f>
        <v>2000</v>
      </c>
      <c r="E103" s="243">
        <f>'Methods&amp;Limits'!G50</f>
        <v>1</v>
      </c>
      <c r="F103" s="158"/>
      <c r="G103" s="166">
        <f>'Methods&amp;Limits'!I50</f>
        <v>15.59</v>
      </c>
      <c r="H103" s="276" t="str">
        <f t="shared" si="1"/>
        <v/>
      </c>
      <c r="I103" s="426"/>
      <c r="J103" s="258"/>
      <c r="K103" s="258"/>
      <c r="L103" s="573"/>
      <c r="M103" s="574"/>
    </row>
    <row r="104" spans="1:13" ht="13.5" customHeight="1" x14ac:dyDescent="0.2">
      <c r="A104" s="174" t="str">
        <f>'Methods&amp;Limits'!A51</f>
        <v>-- Iso-butyl alcohol</v>
      </c>
      <c r="B104" s="165" t="str">
        <f>'Methods&amp;Limits'!B51</f>
        <v>% V/V</v>
      </c>
      <c r="C104" s="175" t="str">
        <f>'Methods&amp;Limits'!E51</f>
        <v>EN 13132</v>
      </c>
      <c r="D104" s="157">
        <f>'Methods&amp;Limits'!F51</f>
        <v>2000</v>
      </c>
      <c r="E104" s="243">
        <f>'Methods&amp;Limits'!G51</f>
        <v>1</v>
      </c>
      <c r="F104" s="158"/>
      <c r="G104" s="166">
        <f>'Methods&amp;Limits'!I51</f>
        <v>15.59</v>
      </c>
      <c r="H104" s="276" t="str">
        <f t="shared" si="1"/>
        <v/>
      </c>
      <c r="I104" s="426"/>
      <c r="J104" s="258"/>
      <c r="K104" s="258"/>
      <c r="L104" s="573"/>
      <c r="M104" s="574"/>
    </row>
    <row r="105" spans="1:13" ht="13.5" customHeight="1" x14ac:dyDescent="0.2">
      <c r="A105" s="174" t="str">
        <f>'Methods&amp;Limits'!A52</f>
        <v>-- Ethers with 5 or more carbon atoms per molecule</v>
      </c>
      <c r="B105" s="165" t="str">
        <f>'Methods&amp;Limits'!B52</f>
        <v>% V/V</v>
      </c>
      <c r="C105" s="175" t="str">
        <f>'Methods&amp;Limits'!E52</f>
        <v>EN 13132</v>
      </c>
      <c r="D105" s="157">
        <f>'Methods&amp;Limits'!F52</f>
        <v>2000</v>
      </c>
      <c r="E105" s="166">
        <f>'Methods&amp;Limits'!G52</f>
        <v>1</v>
      </c>
      <c r="F105" s="158"/>
      <c r="G105" s="166">
        <f>'Methods&amp;Limits'!I52</f>
        <v>22.59</v>
      </c>
      <c r="H105" s="276" t="str">
        <f t="shared" si="1"/>
        <v/>
      </c>
      <c r="I105" s="426"/>
      <c r="J105" s="258"/>
      <c r="K105" s="258"/>
      <c r="L105" s="573"/>
      <c r="M105" s="574"/>
    </row>
    <row r="106" spans="1:13" ht="13.5" customHeight="1" x14ac:dyDescent="0.2">
      <c r="A106" s="174" t="str">
        <f>'Methods&amp;Limits'!A53</f>
        <v>-- other oxygenates</v>
      </c>
      <c r="B106" s="156" t="str">
        <f>'Methods&amp;Limits'!B53</f>
        <v>% V/V</v>
      </c>
      <c r="C106" s="175" t="str">
        <f>'Methods&amp;Limits'!E53</f>
        <v>EN 13132</v>
      </c>
      <c r="D106" s="157">
        <f>'Methods&amp;Limits'!F53</f>
        <v>2000</v>
      </c>
      <c r="E106" s="243">
        <f>'Methods&amp;Limits'!G53</f>
        <v>1</v>
      </c>
      <c r="F106" s="158"/>
      <c r="G106" s="166">
        <f>'Methods&amp;Limits'!I53</f>
        <v>15.59</v>
      </c>
      <c r="H106" s="276" t="str">
        <f t="shared" si="1"/>
        <v/>
      </c>
      <c r="I106" s="426"/>
      <c r="J106" s="258"/>
      <c r="K106" s="258"/>
      <c r="L106" s="573"/>
      <c r="M106" s="574"/>
    </row>
    <row r="107" spans="1:13" ht="13.5" customHeight="1" x14ac:dyDescent="0.2">
      <c r="A107" s="241" t="str">
        <f>'Methods&amp;Limits'!A54</f>
        <v>Oxygen content</v>
      </c>
      <c r="B107" s="153" t="str">
        <f>'Methods&amp;Limits'!B54</f>
        <v>% (m/m)</v>
      </c>
      <c r="C107" s="175" t="str">
        <f>'Methods&amp;Limits'!E54</f>
        <v>EN-ISO 22854</v>
      </c>
      <c r="D107" s="157">
        <f>'Methods&amp;Limits'!F54</f>
        <v>2008</v>
      </c>
      <c r="E107" s="243">
        <f>'Methods&amp;Limits'!G54</f>
        <v>0.4</v>
      </c>
      <c r="F107" s="158"/>
      <c r="G107" s="166">
        <f>'Methods&amp;Limits'!I54</f>
        <v>3.9359999999999999</v>
      </c>
      <c r="H107" s="276" t="str">
        <f>IF(E28&gt;G107,"Yes","")</f>
        <v/>
      </c>
      <c r="I107" s="426"/>
      <c r="J107" s="258"/>
      <c r="K107" s="258"/>
      <c r="L107" s="573"/>
      <c r="M107" s="574"/>
    </row>
    <row r="108" spans="1:13" ht="13.5" customHeight="1" x14ac:dyDescent="0.2">
      <c r="A108" s="174"/>
      <c r="B108" s="156"/>
      <c r="C108" s="175" t="str">
        <f>'Methods&amp;Limits'!E55</f>
        <v>EN-ISO 22854</v>
      </c>
      <c r="D108" s="157">
        <f>'Methods&amp;Limits'!F55</f>
        <v>2008</v>
      </c>
      <c r="E108" s="243">
        <f>'Methods&amp;Limits'!G55</f>
        <v>0.4</v>
      </c>
      <c r="F108" s="158"/>
      <c r="G108" s="166">
        <f>'Methods&amp;Limits'!I55</f>
        <v>2.9359999999999999</v>
      </c>
      <c r="H108" s="276" t="str">
        <f>IF(E29&gt;G108,"Yes","")</f>
        <v/>
      </c>
      <c r="I108" s="426"/>
      <c r="J108" s="258"/>
      <c r="K108" s="258"/>
      <c r="L108" s="573"/>
      <c r="M108" s="574"/>
    </row>
    <row r="109" spans="1:13" ht="13.5" customHeight="1" x14ac:dyDescent="0.2">
      <c r="A109" s="241" t="str">
        <f>'Methods&amp;Limits'!A56</f>
        <v>Oxyginates</v>
      </c>
      <c r="B109" s="153"/>
      <c r="C109" s="160"/>
      <c r="D109" s="161"/>
      <c r="E109" s="244"/>
      <c r="F109" s="162"/>
      <c r="G109" s="163"/>
      <c r="H109" s="277"/>
      <c r="I109" s="285"/>
      <c r="J109" s="285"/>
      <c r="K109" s="285"/>
      <c r="L109" s="285"/>
      <c r="M109" s="211"/>
    </row>
    <row r="110" spans="1:13" ht="13.5" customHeight="1" x14ac:dyDescent="0.2">
      <c r="A110" s="174" t="str">
        <f>'Methods&amp;Limits'!A57</f>
        <v>-- Methanol</v>
      </c>
      <c r="B110" s="165" t="str">
        <f>'Methods&amp;Limits'!B57</f>
        <v>% V/V</v>
      </c>
      <c r="C110" s="175" t="str">
        <f>'Methods&amp;Limits'!E57</f>
        <v>EN-ISO 22854</v>
      </c>
      <c r="D110" s="157">
        <f>'Methods&amp;Limits'!F57</f>
        <v>2008</v>
      </c>
      <c r="E110" s="243">
        <f>'Methods&amp;Limits'!G57</f>
        <v>0.4</v>
      </c>
      <c r="F110" s="158"/>
      <c r="G110" s="166">
        <f>'Methods&amp;Limits'!I57</f>
        <v>3.2359999999999998</v>
      </c>
      <c r="H110" s="276" t="str">
        <f t="shared" ref="H110:H116" si="2">IF(E31&gt;G110,"Yes","")</f>
        <v/>
      </c>
      <c r="I110" s="426"/>
      <c r="J110" s="258"/>
      <c r="K110" s="258"/>
      <c r="L110" s="573"/>
      <c r="M110" s="574"/>
    </row>
    <row r="111" spans="1:13" ht="13.5" customHeight="1" x14ac:dyDescent="0.2">
      <c r="A111" s="174" t="str">
        <f>'Methods&amp;Limits'!A58</f>
        <v>-- Ethanol</v>
      </c>
      <c r="B111" s="165" t="str">
        <f>'Methods&amp;Limits'!B58</f>
        <v>% V/V</v>
      </c>
      <c r="C111" s="175" t="str">
        <f>'Methods&amp;Limits'!E58</f>
        <v>EN-ISO 22854</v>
      </c>
      <c r="D111" s="157">
        <f>'Methods&amp;Limits'!F58</f>
        <v>2008</v>
      </c>
      <c r="E111" s="243">
        <f>'Methods&amp;Limits'!G58</f>
        <v>0.6</v>
      </c>
      <c r="F111" s="158"/>
      <c r="G111" s="166">
        <f>'Methods&amp;Limits'!I58</f>
        <v>10.353999999999999</v>
      </c>
      <c r="H111" s="276" t="str">
        <f t="shared" si="2"/>
        <v/>
      </c>
      <c r="I111" s="426"/>
      <c r="J111" s="258"/>
      <c r="K111" s="258"/>
      <c r="L111" s="573"/>
      <c r="M111" s="574"/>
    </row>
    <row r="112" spans="1:13" ht="13.5" customHeight="1" x14ac:dyDescent="0.2">
      <c r="A112" s="174" t="str">
        <f>'Methods&amp;Limits'!A59</f>
        <v>-- Iso-propyl alcohol</v>
      </c>
      <c r="B112" s="165" t="str">
        <f>'Methods&amp;Limits'!B59</f>
        <v>% V/V</v>
      </c>
      <c r="C112" s="175" t="str">
        <f>'Methods&amp;Limits'!E59</f>
        <v>EN-ISO 22854</v>
      </c>
      <c r="D112" s="157">
        <f>'Methods&amp;Limits'!F59</f>
        <v>2008</v>
      </c>
      <c r="E112" s="243">
        <f>'Methods&amp;Limits'!G59</f>
        <v>0.7</v>
      </c>
      <c r="F112" s="158"/>
      <c r="G112" s="166">
        <f>'Methods&amp;Limits'!I59</f>
        <v>12.413</v>
      </c>
      <c r="H112" s="276" t="str">
        <f t="shared" si="2"/>
        <v/>
      </c>
      <c r="I112" s="426"/>
      <c r="J112" s="258"/>
      <c r="K112" s="258"/>
      <c r="L112" s="573"/>
      <c r="M112" s="574"/>
    </row>
    <row r="113" spans="1:13" ht="13.5" customHeight="1" x14ac:dyDescent="0.2">
      <c r="A113" s="174" t="str">
        <f>'Methods&amp;Limits'!A60</f>
        <v>-- Tert-butyl alcohol</v>
      </c>
      <c r="B113" s="165" t="str">
        <f>'Methods&amp;Limits'!B60</f>
        <v>% V/V</v>
      </c>
      <c r="C113" s="175" t="str">
        <f>'Methods&amp;Limits'!E60</f>
        <v>EN-ISO 22854</v>
      </c>
      <c r="D113" s="157">
        <f>'Methods&amp;Limits'!F60</f>
        <v>2008</v>
      </c>
      <c r="E113" s="243">
        <f>'Methods&amp;Limits'!G60</f>
        <v>0.7</v>
      </c>
      <c r="F113" s="158"/>
      <c r="G113" s="166">
        <f>'Methods&amp;Limits'!I60</f>
        <v>15.413</v>
      </c>
      <c r="H113" s="276" t="str">
        <f t="shared" si="2"/>
        <v/>
      </c>
      <c r="I113" s="426"/>
      <c r="J113" s="258"/>
      <c r="K113" s="258"/>
      <c r="L113" s="573"/>
      <c r="M113" s="574"/>
    </row>
    <row r="114" spans="1:13" ht="13.5" customHeight="1" x14ac:dyDescent="0.2">
      <c r="A114" s="174" t="str">
        <f>'Methods&amp;Limits'!A61</f>
        <v>-- Iso-butyl alcohol</v>
      </c>
      <c r="B114" s="165" t="str">
        <f>'Methods&amp;Limits'!B61</f>
        <v>% V/V</v>
      </c>
      <c r="C114" s="175" t="str">
        <f>'Methods&amp;Limits'!E61</f>
        <v>EN-ISO 22854</v>
      </c>
      <c r="D114" s="157">
        <f>'Methods&amp;Limits'!F61</f>
        <v>2008</v>
      </c>
      <c r="E114" s="243">
        <f>'Methods&amp;Limits'!G61</f>
        <v>0.7</v>
      </c>
      <c r="F114" s="158"/>
      <c r="G114" s="166">
        <f>'Methods&amp;Limits'!I61</f>
        <v>15.413</v>
      </c>
      <c r="H114" s="276" t="str">
        <f t="shared" si="2"/>
        <v/>
      </c>
      <c r="I114" s="426"/>
      <c r="J114" s="258"/>
      <c r="K114" s="258"/>
      <c r="L114" s="573"/>
      <c r="M114" s="574"/>
    </row>
    <row r="115" spans="1:13" ht="13.5" customHeight="1" x14ac:dyDescent="0.2">
      <c r="A115" s="174" t="str">
        <f>'Methods&amp;Limits'!A62</f>
        <v>-- Ethers with 5 or more carbon atoms per molecule</v>
      </c>
      <c r="B115" s="165" t="str">
        <f>'Methods&amp;Limits'!B62</f>
        <v>% V/V</v>
      </c>
      <c r="C115" s="175" t="str">
        <f>'Methods&amp;Limits'!E62</f>
        <v>EN-ISO 22854</v>
      </c>
      <c r="D115" s="157">
        <f>'Methods&amp;Limits'!F62</f>
        <v>2008</v>
      </c>
      <c r="E115" s="243">
        <f>'Methods&amp;Limits'!G62</f>
        <v>0.9</v>
      </c>
      <c r="F115" s="158"/>
      <c r="G115" s="166">
        <f>'Methods&amp;Limits'!I62</f>
        <v>22.530999999999999</v>
      </c>
      <c r="H115" s="276" t="str">
        <f t="shared" si="2"/>
        <v/>
      </c>
      <c r="I115" s="426"/>
      <c r="J115" s="258"/>
      <c r="K115" s="258"/>
      <c r="L115" s="573"/>
      <c r="M115" s="574"/>
    </row>
    <row r="116" spans="1:13" ht="13.5" customHeight="1" x14ac:dyDescent="0.2">
      <c r="A116" s="174" t="str">
        <f>'Methods&amp;Limits'!A63</f>
        <v>-- other oxygenates</v>
      </c>
      <c r="B116" s="156" t="str">
        <f>'Methods&amp;Limits'!B63</f>
        <v>% V/V</v>
      </c>
      <c r="C116" s="175" t="str">
        <f>'Methods&amp;Limits'!E63</f>
        <v>EN-ISO 22854</v>
      </c>
      <c r="D116" s="157">
        <f>'Methods&amp;Limits'!F63</f>
        <v>2008</v>
      </c>
      <c r="E116" s="243">
        <f>'Methods&amp;Limits'!G63</f>
        <v>0.7</v>
      </c>
      <c r="F116" s="158"/>
      <c r="G116" s="166">
        <f>'Methods&amp;Limits'!I63</f>
        <v>15.413</v>
      </c>
      <c r="H116" s="276" t="str">
        <f t="shared" si="2"/>
        <v/>
      </c>
      <c r="I116" s="426"/>
      <c r="J116" s="258"/>
      <c r="K116" s="258"/>
      <c r="L116" s="573"/>
      <c r="M116" s="574"/>
    </row>
    <row r="117" spans="1:13" ht="13.5" customHeight="1" x14ac:dyDescent="0.2">
      <c r="A117" s="200" t="str">
        <f>'Methods&amp;Limits'!A64:A64</f>
        <v>Sulphur content (sulphur free, from 2005)**</v>
      </c>
      <c r="B117" s="209" t="str">
        <f>'Methods&amp;Limits'!B64</f>
        <v>mg/kg</v>
      </c>
      <c r="C117" s="38" t="str">
        <f>'Methods&amp;Limits'!E64</f>
        <v>EN-ISO 14596</v>
      </c>
      <c r="D117" s="157">
        <f>'Methods&amp;Limits'!F64</f>
        <v>1998</v>
      </c>
      <c r="E117" s="246">
        <f>'Methods&amp;Limits'!G64</f>
        <v>5</v>
      </c>
      <c r="F117" s="158"/>
      <c r="G117" s="166">
        <f>'Methods&amp;Limits'!I64</f>
        <v>12.95</v>
      </c>
      <c r="H117" s="276" t="str">
        <f>IF(E$38&gt;G117,"Yes","")</f>
        <v/>
      </c>
      <c r="I117" s="426"/>
      <c r="J117" s="258"/>
      <c r="K117" s="258"/>
      <c r="L117" s="573"/>
      <c r="M117" s="574"/>
    </row>
    <row r="118" spans="1:13" ht="13.5" customHeight="1" x14ac:dyDescent="0.2">
      <c r="A118" s="206"/>
      <c r="B118" s="205"/>
      <c r="C118" s="38" t="str">
        <f>'Methods&amp;Limits'!E65</f>
        <v>EN 24260</v>
      </c>
      <c r="D118" s="157">
        <f>'Methods&amp;Limits'!F65</f>
        <v>1994</v>
      </c>
      <c r="E118" s="246">
        <f>'Methods&amp;Limits'!G65</f>
        <v>1</v>
      </c>
      <c r="F118" s="158"/>
      <c r="G118" s="166">
        <f>'Methods&amp;Limits'!I65</f>
        <v>10.59</v>
      </c>
      <c r="H118" s="276" t="str">
        <f>IF(E$38&gt;G118,"Yes","")</f>
        <v/>
      </c>
      <c r="I118" s="426"/>
      <c r="J118" s="258"/>
      <c r="K118" s="258"/>
      <c r="L118" s="573"/>
      <c r="M118" s="574"/>
    </row>
    <row r="119" spans="1:13" ht="13.5" customHeight="1" x14ac:dyDescent="0.2">
      <c r="A119" s="206"/>
      <c r="B119" s="205"/>
      <c r="C119" s="38" t="str">
        <f>'Methods&amp;Limits'!E66</f>
        <v>EN-ISO 20846</v>
      </c>
      <c r="D119" s="157">
        <f>'Methods&amp;Limits'!F66</f>
        <v>2004</v>
      </c>
      <c r="E119" s="246">
        <f>'Methods&amp;Limits'!G66</f>
        <v>2.7</v>
      </c>
      <c r="F119" s="158"/>
      <c r="G119" s="166">
        <f>'Methods&amp;Limits'!I66</f>
        <v>11.593</v>
      </c>
      <c r="H119" s="276" t="str">
        <f>IF(E$38&gt;G119,"Yes","")</f>
        <v/>
      </c>
      <c r="I119" s="426"/>
      <c r="J119" s="258"/>
      <c r="K119" s="258"/>
      <c r="L119" s="573"/>
      <c r="M119" s="574"/>
    </row>
    <row r="120" spans="1:13" ht="13.5" customHeight="1" x14ac:dyDescent="0.2">
      <c r="A120" s="206"/>
      <c r="B120" s="210"/>
      <c r="C120" s="38" t="str">
        <f>'Methods&amp;Limits'!E67</f>
        <v>EN-ISO 20884</v>
      </c>
      <c r="D120" s="157">
        <f>'Methods&amp;Limits'!F67</f>
        <v>2004</v>
      </c>
      <c r="E120" s="246">
        <f>'Methods&amp;Limits'!G67</f>
        <v>3.1</v>
      </c>
      <c r="F120" s="158"/>
      <c r="G120" s="166">
        <f>'Methods&amp;Limits'!I67</f>
        <v>11.829000000000001</v>
      </c>
      <c r="H120" s="276" t="str">
        <f>IF(E$38&gt;G120,"Yes","")</f>
        <v/>
      </c>
      <c r="I120" s="426"/>
      <c r="J120" s="258"/>
      <c r="K120" s="258"/>
      <c r="L120" s="573"/>
      <c r="M120" s="574"/>
    </row>
    <row r="121" spans="1:13" ht="13.5" customHeight="1" x14ac:dyDescent="0.2">
      <c r="A121" s="206" t="str">
        <f>'Methods&amp;Limits'!A68:A68</f>
        <v>Lead content</v>
      </c>
      <c r="B121" s="205" t="str">
        <f>'Methods&amp;Limits'!B68</f>
        <v>g/l</v>
      </c>
      <c r="C121" s="38" t="str">
        <f>'Methods&amp;Limits'!E68</f>
        <v>EN 237</v>
      </c>
      <c r="D121" s="157">
        <f>'Methods&amp;Limits'!F68</f>
        <v>2004</v>
      </c>
      <c r="E121" s="457">
        <f>'Methods&amp;Limits'!G68</f>
        <v>6.1999999999999998E-3</v>
      </c>
      <c r="F121" s="458"/>
      <c r="G121" s="457">
        <f>'Methods&amp;Limits'!I68</f>
        <v>8.657999999999999E-3</v>
      </c>
      <c r="H121" s="276" t="str">
        <f>IF($E$39&gt;G121,"Yes","")</f>
        <v/>
      </c>
      <c r="I121" s="426"/>
      <c r="J121" s="258"/>
      <c r="K121" s="258"/>
      <c r="L121" s="573"/>
      <c r="M121" s="574"/>
    </row>
    <row r="122" spans="1:13" ht="13.5" customHeight="1" x14ac:dyDescent="0.2">
      <c r="A122" s="200" t="str">
        <f>'Methods&amp;Limits'!A69:A69</f>
        <v>Manganese</v>
      </c>
      <c r="B122" s="214" t="str">
        <f>'Methods&amp;Limits'!B69</f>
        <v>mg/l</v>
      </c>
      <c r="C122" s="38" t="str">
        <f>'Methods&amp;Limits'!E69</f>
        <v>EN 16135</v>
      </c>
      <c r="D122" s="157">
        <f>'Methods&amp;Limits'!F69</f>
        <v>2011</v>
      </c>
      <c r="E122" s="243">
        <f>'Methods&amp;Limits'!G69</f>
        <v>1.53</v>
      </c>
      <c r="F122" s="34"/>
      <c r="G122" s="166">
        <f>'Methods&amp;Limits'!I69</f>
        <v>2.9026999999999998</v>
      </c>
      <c r="H122" s="276" t="str">
        <f>IF($E$40&gt;G122,"Yes","")</f>
        <v/>
      </c>
      <c r="I122" s="426"/>
      <c r="J122" s="258"/>
      <c r="K122" s="281"/>
      <c r="L122" s="573"/>
      <c r="M122" s="574"/>
    </row>
    <row r="123" spans="1:13" x14ac:dyDescent="0.2">
      <c r="A123" s="202"/>
      <c r="B123" s="215"/>
      <c r="C123" s="38" t="str">
        <f>'Methods&amp;Limits'!E70</f>
        <v>EN 16136</v>
      </c>
      <c r="D123" s="157">
        <f>'Methods&amp;Limits'!F70</f>
        <v>2011</v>
      </c>
      <c r="E123" s="243">
        <f>'Methods&amp;Limits'!G70</f>
        <v>1.76</v>
      </c>
      <c r="F123" s="34"/>
      <c r="G123" s="166">
        <f>'Methods&amp;Limits'!I70</f>
        <v>3.0384000000000002</v>
      </c>
      <c r="H123" s="276" t="str">
        <f>IF($E$40&gt;G123,"Yes","")</f>
        <v/>
      </c>
      <c r="I123" s="426"/>
      <c r="J123" s="258"/>
      <c r="K123" s="281"/>
      <c r="L123" s="573"/>
      <c r="M123" s="574"/>
    </row>
    <row r="124" spans="1:13" x14ac:dyDescent="0.2">
      <c r="I124" s="54"/>
    </row>
    <row r="125" spans="1:13" x14ac:dyDescent="0.2">
      <c r="I125" s="54"/>
    </row>
    <row r="126" spans="1:13" x14ac:dyDescent="0.2">
      <c r="I126" s="54"/>
    </row>
    <row r="127" spans="1:13" x14ac:dyDescent="0.2">
      <c r="I127" s="54"/>
    </row>
  </sheetData>
  <sheetProtection algorithmName="SHA-512" hashValue="3/azENC+IbRIThNvJo3IuIbaEQyqAqhQVpSpQasCTlaRPalmxeJpYP1OKlVTiQJcqfuUQ+hBn3BY4VTDIUUSsg==" saltValue="CfZXCFa/qGdgtRtfMygm7w==" spinCount="100000" sheet="1" objects="1" scenarios="1" sort="0"/>
  <customSheetViews>
    <customSheetView guid="{F9B0EF6A-EDAD-43FD-9C3C-2B5A9DD114F5}" showGridLines="0">
      <pane ySplit="8" topLeftCell="A9" activePane="bottomLeft" state="frozen"/>
      <selection pane="bottomLeft" sqref="A1:IV65536"/>
      <rowBreaks count="1" manualBreakCount="1">
        <brk id="49" max="16" man="1"/>
      </rowBreaks>
      <pageMargins left="0.75" right="0.75" top="1" bottom="1" header="0.4921259845" footer="0.4921259845"/>
      <pageSetup paperSize="9" scale="59" fitToHeight="2" orientation="landscape" r:id="rId1"/>
      <headerFooter alignWithMargins="0">
        <oddHeader>&amp;L&amp;F&amp;C&amp;A</oddHeader>
        <oddFooter>&amp;LTemplate v3 ext&amp;CPage &amp;P of &amp;N</oddFooter>
      </headerFooter>
    </customSheetView>
  </customSheetViews>
  <mergeCells count="85">
    <mergeCell ref="Q28:Q29"/>
    <mergeCell ref="L116:M116"/>
    <mergeCell ref="L115:M115"/>
    <mergeCell ref="L114:M114"/>
    <mergeCell ref="L113:M113"/>
    <mergeCell ref="L112:M112"/>
    <mergeCell ref="L111:M111"/>
    <mergeCell ref="L110:M110"/>
    <mergeCell ref="L108:M108"/>
    <mergeCell ref="L63:M63"/>
    <mergeCell ref="L72:M72"/>
    <mergeCell ref="L71:M71"/>
    <mergeCell ref="L70:M70"/>
    <mergeCell ref="L69:M69"/>
    <mergeCell ref="L62:M62"/>
    <mergeCell ref="L73:M73"/>
    <mergeCell ref="P21:P23"/>
    <mergeCell ref="L68:M68"/>
    <mergeCell ref="L67:M67"/>
    <mergeCell ref="L65:M65"/>
    <mergeCell ref="L64:M64"/>
    <mergeCell ref="P28:P29"/>
    <mergeCell ref="L60:M60"/>
    <mergeCell ref="L79:M79"/>
    <mergeCell ref="L78:M78"/>
    <mergeCell ref="L76:M76"/>
    <mergeCell ref="L75:M75"/>
    <mergeCell ref="L93:M93"/>
    <mergeCell ref="L92:M92"/>
    <mergeCell ref="L91:M91"/>
    <mergeCell ref="L90:M90"/>
    <mergeCell ref="L86:M86"/>
    <mergeCell ref="L85:M85"/>
    <mergeCell ref="L84:M84"/>
    <mergeCell ref="L83:M83"/>
    <mergeCell ref="L82:M82"/>
    <mergeCell ref="L80:M80"/>
    <mergeCell ref="P14:Q14"/>
    <mergeCell ref="L15:M15"/>
    <mergeCell ref="N15:O15"/>
    <mergeCell ref="P15:Q15"/>
    <mergeCell ref="L117:M117"/>
    <mergeCell ref="L106:M106"/>
    <mergeCell ref="L105:M105"/>
    <mergeCell ref="L104:M104"/>
    <mergeCell ref="L103:M103"/>
    <mergeCell ref="L102:M102"/>
    <mergeCell ref="J59:M59"/>
    <mergeCell ref="C14:K15"/>
    <mergeCell ref="L14:O14"/>
    <mergeCell ref="E49:L49"/>
    <mergeCell ref="A44:D44"/>
    <mergeCell ref="L87:M87"/>
    <mergeCell ref="B4:E4"/>
    <mergeCell ref="B6:E6"/>
    <mergeCell ref="B7:E7"/>
    <mergeCell ref="B5:E5"/>
    <mergeCell ref="L122:M122"/>
    <mergeCell ref="L121:M121"/>
    <mergeCell ref="L120:M120"/>
    <mergeCell ref="L119:M119"/>
    <mergeCell ref="L118:M118"/>
    <mergeCell ref="L107:M107"/>
    <mergeCell ref="L101:M101"/>
    <mergeCell ref="L100:M100"/>
    <mergeCell ref="L97:M97"/>
    <mergeCell ref="L96:M96"/>
    <mergeCell ref="L95:M95"/>
    <mergeCell ref="L94:M94"/>
    <mergeCell ref="L123:M123"/>
    <mergeCell ref="G3:Q10"/>
    <mergeCell ref="E45:L46"/>
    <mergeCell ref="E47:L47"/>
    <mergeCell ref="F60:G60"/>
    <mergeCell ref="J60:J61"/>
    <mergeCell ref="E50:L50"/>
    <mergeCell ref="E51:L51"/>
    <mergeCell ref="C8:E8"/>
    <mergeCell ref="E48:L48"/>
    <mergeCell ref="L98:M98"/>
    <mergeCell ref="L88:M88"/>
    <mergeCell ref="L81:M81"/>
    <mergeCell ref="C59:I59"/>
    <mergeCell ref="A54:L54"/>
    <mergeCell ref="B3:E3"/>
  </mergeCells>
  <phoneticPr fontId="0" type="noConversion"/>
  <dataValidations count="2">
    <dataValidation type="whole" operator="greaterThanOrEqual" allowBlank="1" showInputMessage="1" showErrorMessage="1" sqref="C17:C40 B45:B50 D45:D50 I17:I40">
      <formula1>0</formula1>
    </dataValidation>
    <dataValidation type="decimal" operator="greaterThanOrEqual" allowBlank="1" showInputMessage="1" showErrorMessage="1" sqref="D17:H40 J17:M41">
      <formula1>0</formula1>
    </dataValidation>
  </dataValidations>
  <hyperlinks>
    <hyperlink ref="R1" location="'Submission Report'!A1" display="&lt;-- GO BACK"/>
  </hyperlinks>
  <pageMargins left="0.75" right="0.75" top="1" bottom="1" header="0.4921259845" footer="0.4921259845"/>
  <pageSetup paperSize="9" scale="54" fitToHeight="2" orientation="landscape" r:id="rId2"/>
  <headerFooter alignWithMargins="0">
    <oddHeader>&amp;L&amp;F&amp;C&amp;A</oddHeader>
    <oddFooter>&amp;LTemplate v3 ext&amp;CPage &amp;P of &amp;N</oddFooter>
  </headerFooter>
  <rowBreaks count="1" manualBreakCount="1">
    <brk id="52" max="16383" man="1"/>
  </rowBreaks>
  <colBreaks count="1" manualBreakCount="1">
    <brk id="17"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V127"/>
  <sheetViews>
    <sheetView showGridLines="0" topLeftCell="A13" zoomScale="118" zoomScaleNormal="118" workbookViewId="0">
      <selection activeCell="F32" sqref="F32"/>
    </sheetView>
  </sheetViews>
  <sheetFormatPr defaultColWidth="0" defaultRowHeight="12.75" x14ac:dyDescent="0.2"/>
  <cols>
    <col min="1" max="1" width="41" style="4" customWidth="1"/>
    <col min="2" max="2" width="6.7109375" style="4" customWidth="1"/>
    <col min="3" max="3" width="19.140625" style="4" customWidth="1"/>
    <col min="4" max="4" width="9.140625" style="4" customWidth="1"/>
    <col min="5" max="5" width="19.42578125" style="4" bestFit="1" customWidth="1"/>
    <col min="6" max="7" width="10.7109375" style="4" customWidth="1"/>
    <col min="8" max="8" width="11.42578125" style="4" customWidth="1"/>
    <col min="9" max="9" width="13.85546875" style="4" customWidth="1"/>
    <col min="10" max="10" width="9.5703125" style="4" customWidth="1"/>
    <col min="11" max="11" width="10.28515625" style="4" customWidth="1"/>
    <col min="12" max="12" width="9.5703125" style="4" customWidth="1"/>
    <col min="13" max="13" width="20" style="4" bestFit="1" customWidth="1"/>
    <col min="14" max="14" width="8.5703125" style="4" bestFit="1" customWidth="1"/>
    <col min="15" max="19" width="11.42578125" style="4" customWidth="1"/>
    <col min="20" max="16384" width="0" style="4" hidden="1"/>
  </cols>
  <sheetData>
    <row r="1" spans="1:19" ht="18.75" customHeight="1" x14ac:dyDescent="0.25">
      <c r="A1" s="77" t="s">
        <v>358</v>
      </c>
      <c r="R1" s="288" t="s">
        <v>860</v>
      </c>
      <c r="S1" s="291"/>
    </row>
    <row r="2" spans="1:19" ht="6.75" customHeight="1" x14ac:dyDescent="0.2">
      <c r="A2" s="78"/>
      <c r="B2" s="12"/>
      <c r="C2" s="12"/>
      <c r="D2" s="12"/>
      <c r="E2" s="12"/>
      <c r="F2" s="12"/>
      <c r="G2" s="12"/>
      <c r="H2" s="12"/>
      <c r="I2" s="12"/>
      <c r="J2" s="12"/>
      <c r="K2" s="12"/>
      <c r="L2" s="12"/>
    </row>
    <row r="3" spans="1:19" ht="14.25" customHeight="1" x14ac:dyDescent="0.2">
      <c r="A3" s="79" t="s">
        <v>18</v>
      </c>
      <c r="B3" s="575" t="str">
        <f>IF(LEN('Contacts&amp;Annual Summary'!C9) &gt; 1,'Contacts&amp;Annual Summary'!C9,"")</f>
        <v>Slovakia</v>
      </c>
      <c r="C3" s="576"/>
      <c r="D3" s="576"/>
      <c r="E3" s="577"/>
      <c r="F3" s="46"/>
      <c r="G3" s="584" t="s">
        <v>249</v>
      </c>
      <c r="H3" s="584"/>
      <c r="I3" s="584"/>
      <c r="J3" s="584"/>
      <c r="K3" s="584"/>
      <c r="L3" s="584"/>
      <c r="M3" s="584"/>
      <c r="N3" s="584"/>
      <c r="O3" s="584"/>
      <c r="P3" s="584"/>
      <c r="Q3" s="584"/>
    </row>
    <row r="4" spans="1:19" ht="14.25" customHeight="1" x14ac:dyDescent="0.2">
      <c r="A4" s="79" t="s">
        <v>19</v>
      </c>
      <c r="B4" s="575">
        <f>'Contacts&amp;Annual Summary'!C8</f>
        <v>2020</v>
      </c>
      <c r="C4" s="576"/>
      <c r="D4" s="576"/>
      <c r="E4" s="577"/>
      <c r="F4" s="46"/>
      <c r="G4" s="584"/>
      <c r="H4" s="584"/>
      <c r="I4" s="584"/>
      <c r="J4" s="584"/>
      <c r="K4" s="584"/>
      <c r="L4" s="584"/>
      <c r="M4" s="584"/>
      <c r="N4" s="584"/>
      <c r="O4" s="584"/>
      <c r="P4" s="584"/>
      <c r="Q4" s="584"/>
    </row>
    <row r="5" spans="1:19" ht="14.25" customHeight="1" x14ac:dyDescent="0.2">
      <c r="A5" s="80" t="s">
        <v>198</v>
      </c>
      <c r="B5" s="575" t="s">
        <v>243</v>
      </c>
      <c r="C5" s="576"/>
      <c r="D5" s="576"/>
      <c r="E5" s="577"/>
      <c r="F5" s="46"/>
      <c r="G5" s="584"/>
      <c r="H5" s="584"/>
      <c r="I5" s="584"/>
      <c r="J5" s="584"/>
      <c r="K5" s="584"/>
      <c r="L5" s="584"/>
      <c r="M5" s="584"/>
      <c r="N5" s="584"/>
      <c r="O5" s="584"/>
      <c r="P5" s="584"/>
      <c r="Q5" s="584"/>
    </row>
    <row r="6" spans="1:19" ht="14.25" customHeight="1" x14ac:dyDescent="0.2">
      <c r="A6" s="79" t="s">
        <v>59</v>
      </c>
      <c r="B6" s="575" t="s">
        <v>98</v>
      </c>
      <c r="C6" s="576"/>
      <c r="D6" s="576"/>
      <c r="E6" s="577"/>
      <c r="F6" s="46"/>
      <c r="G6" s="584"/>
      <c r="H6" s="584"/>
      <c r="I6" s="584"/>
      <c r="J6" s="584"/>
      <c r="K6" s="584"/>
      <c r="L6" s="584"/>
      <c r="M6" s="584"/>
      <c r="N6" s="584"/>
      <c r="O6" s="584"/>
      <c r="P6" s="584"/>
      <c r="Q6" s="584"/>
    </row>
    <row r="7" spans="1:19" ht="14.25" customHeight="1" x14ac:dyDescent="0.2">
      <c r="A7" s="79" t="s">
        <v>60</v>
      </c>
      <c r="B7" s="622" t="str">
        <f>'Petrol (1)'!B7</f>
        <v>Super 95</v>
      </c>
      <c r="C7" s="623"/>
      <c r="D7" s="623"/>
      <c r="E7" s="624"/>
      <c r="F7" s="46"/>
      <c r="G7" s="584"/>
      <c r="H7" s="584"/>
      <c r="I7" s="584"/>
      <c r="J7" s="584"/>
      <c r="K7" s="584"/>
      <c r="L7" s="584"/>
      <c r="M7" s="584"/>
      <c r="N7" s="584"/>
      <c r="O7" s="584"/>
      <c r="P7" s="584"/>
      <c r="Q7" s="584"/>
    </row>
    <row r="8" spans="1:19" ht="14.25" customHeight="1" x14ac:dyDescent="0.2">
      <c r="A8" s="79" t="s">
        <v>219</v>
      </c>
      <c r="B8" s="256">
        <v>8.5</v>
      </c>
      <c r="C8" s="585" t="str">
        <f>IF( B8="A","1st June to 31st August (arctic)","1st May to 30th September (normal)")</f>
        <v>1st May to 30th September (normal)</v>
      </c>
      <c r="D8" s="586"/>
      <c r="E8" s="587"/>
      <c r="F8" s="75"/>
      <c r="G8" s="584"/>
      <c r="H8" s="584"/>
      <c r="I8" s="584"/>
      <c r="J8" s="584"/>
      <c r="K8" s="584"/>
      <c r="L8" s="584"/>
      <c r="M8" s="584"/>
      <c r="N8" s="584"/>
      <c r="O8" s="584"/>
      <c r="P8" s="584"/>
      <c r="Q8" s="584"/>
    </row>
    <row r="9" spans="1:19" ht="14.25" customHeight="1" x14ac:dyDescent="0.2">
      <c r="A9" s="79" t="s">
        <v>359</v>
      </c>
      <c r="B9" s="456">
        <f>MAX('Petrol (1)'!B9,'Petrol (2)'!B9)</f>
        <v>8.5000000000000006E-2</v>
      </c>
      <c r="C9" s="74" t="s">
        <v>229</v>
      </c>
      <c r="D9" s="75"/>
      <c r="E9" s="75"/>
      <c r="F9" s="75"/>
      <c r="G9" s="584"/>
      <c r="H9" s="584"/>
      <c r="I9" s="584"/>
      <c r="J9" s="584"/>
      <c r="K9" s="584"/>
      <c r="L9" s="584"/>
      <c r="M9" s="584"/>
      <c r="N9" s="584"/>
      <c r="O9" s="584"/>
      <c r="P9" s="584"/>
      <c r="Q9" s="584"/>
    </row>
    <row r="10" spans="1:19" s="12" customFormat="1" ht="20.25" customHeight="1" x14ac:dyDescent="0.2">
      <c r="A10" s="81" t="s">
        <v>83</v>
      </c>
      <c r="B10" s="81"/>
      <c r="C10" s="82"/>
      <c r="D10" s="82"/>
      <c r="E10" s="82"/>
      <c r="F10" s="82"/>
      <c r="G10" s="584"/>
      <c r="H10" s="584"/>
      <c r="I10" s="584"/>
      <c r="J10" s="584"/>
      <c r="K10" s="584"/>
      <c r="L10" s="584"/>
      <c r="M10" s="584"/>
      <c r="N10" s="584"/>
      <c r="O10" s="584"/>
      <c r="P10" s="584"/>
      <c r="Q10" s="584"/>
    </row>
    <row r="11" spans="1:19" ht="8.25" customHeight="1" x14ac:dyDescent="0.2">
      <c r="A11" s="83"/>
      <c r="B11" s="81"/>
      <c r="C11" s="81"/>
      <c r="D11" s="84"/>
      <c r="E11" s="84"/>
      <c r="F11" s="84"/>
      <c r="K11" s="84"/>
      <c r="L11" s="84"/>
    </row>
    <row r="12" spans="1:19" ht="16.5" customHeight="1" x14ac:dyDescent="0.25">
      <c r="A12" s="85" t="s">
        <v>81</v>
      </c>
      <c r="B12" s="81"/>
      <c r="C12" s="81"/>
      <c r="D12" s="84"/>
      <c r="E12" s="84"/>
      <c r="F12" s="84"/>
      <c r="K12" s="84"/>
      <c r="L12" s="84"/>
    </row>
    <row r="13" spans="1:19" ht="6.75" customHeight="1" x14ac:dyDescent="0.2">
      <c r="A13" s="27"/>
      <c r="B13" s="27"/>
      <c r="C13" s="27"/>
      <c r="D13" s="27"/>
      <c r="E13" s="27"/>
      <c r="F13" s="27"/>
      <c r="G13" s="27"/>
      <c r="H13" s="27"/>
      <c r="I13" s="27"/>
      <c r="J13" s="27"/>
      <c r="K13" s="27"/>
      <c r="L13" s="27"/>
    </row>
    <row r="14" spans="1:19" ht="27.75" customHeight="1" x14ac:dyDescent="0.2">
      <c r="A14" s="86" t="s">
        <v>54</v>
      </c>
      <c r="B14" s="86" t="s">
        <v>20</v>
      </c>
      <c r="C14" s="590" t="s">
        <v>220</v>
      </c>
      <c r="D14" s="591"/>
      <c r="E14" s="591"/>
      <c r="F14" s="591"/>
      <c r="G14" s="591"/>
      <c r="H14" s="591"/>
      <c r="I14" s="591"/>
      <c r="J14" s="591"/>
      <c r="K14" s="592"/>
      <c r="L14" s="581" t="s">
        <v>77</v>
      </c>
      <c r="M14" s="582"/>
      <c r="N14" s="582"/>
      <c r="O14" s="583"/>
      <c r="P14" s="601" t="s">
        <v>183</v>
      </c>
      <c r="Q14" s="602"/>
    </row>
    <row r="15" spans="1:19" ht="31.5" customHeight="1" x14ac:dyDescent="0.2">
      <c r="A15" s="87"/>
      <c r="B15" s="87"/>
      <c r="C15" s="593"/>
      <c r="D15" s="594"/>
      <c r="E15" s="594"/>
      <c r="F15" s="594"/>
      <c r="G15" s="594"/>
      <c r="H15" s="594"/>
      <c r="I15" s="594"/>
      <c r="J15" s="594"/>
      <c r="K15" s="595"/>
      <c r="L15" s="596" t="s">
        <v>26</v>
      </c>
      <c r="M15" s="596"/>
      <c r="N15" s="599" t="s">
        <v>211</v>
      </c>
      <c r="O15" s="600"/>
      <c r="P15" s="588" t="s">
        <v>184</v>
      </c>
      <c r="Q15" s="589"/>
    </row>
    <row r="16" spans="1:19" ht="49.5" customHeight="1" x14ac:dyDescent="0.2">
      <c r="A16" s="88"/>
      <c r="B16" s="88"/>
      <c r="C16" s="89" t="s">
        <v>61</v>
      </c>
      <c r="D16" s="90" t="s">
        <v>22</v>
      </c>
      <c r="E16" s="90" t="s">
        <v>23</v>
      </c>
      <c r="F16" s="91" t="s">
        <v>206</v>
      </c>
      <c r="G16" s="92" t="s">
        <v>24</v>
      </c>
      <c r="H16" s="89" t="s">
        <v>25</v>
      </c>
      <c r="I16" s="93" t="s">
        <v>213</v>
      </c>
      <c r="J16" s="93" t="s">
        <v>212</v>
      </c>
      <c r="K16" s="93" t="s">
        <v>214</v>
      </c>
      <c r="L16" s="94" t="s">
        <v>22</v>
      </c>
      <c r="M16" s="94" t="s">
        <v>23</v>
      </c>
      <c r="N16" s="95" t="s">
        <v>22</v>
      </c>
      <c r="O16" s="96" t="s">
        <v>23</v>
      </c>
      <c r="P16" s="207" t="s">
        <v>63</v>
      </c>
      <c r="Q16" s="208" t="s">
        <v>72</v>
      </c>
    </row>
    <row r="17" spans="1:23" ht="13.5" customHeight="1" x14ac:dyDescent="0.2">
      <c r="A17" s="97" t="s">
        <v>28</v>
      </c>
      <c r="B17" s="98" t="s">
        <v>4</v>
      </c>
      <c r="C17" s="410">
        <f>IF(AND('Petrol (1)'!C17="",'Petrol (2)'!C17=""),"",'Petrol (1)'!C17+'Petrol (2)'!C17)</f>
        <v>201</v>
      </c>
      <c r="D17" s="292">
        <f>IF(AND('Petrol (1)'!D17="",'Petrol (2)'!D17=""),"",MIN('Petrol (1)'!D17,'Petrol (2)'!D17))</f>
        <v>96</v>
      </c>
      <c r="E17" s="292">
        <f>IF(AND('Petrol (1)'!E17="",'Petrol (2)'!E17=""),"",MAX('Petrol (1)'!E17,'Petrol (2)'!E17))</f>
        <v>98.8</v>
      </c>
      <c r="F17" s="442">
        <v>97.3</v>
      </c>
      <c r="G17" s="442">
        <v>97.21</v>
      </c>
      <c r="H17" s="442">
        <v>0.48599999999999999</v>
      </c>
      <c r="I17" s="410">
        <f>IF(AND('Petrol (1)'!I17="",'Petrol (2)'!I17=""),"",'Petrol (1)'!I17+'Petrol (2)'!I17)</f>
        <v>0</v>
      </c>
      <c r="J17" s="450">
        <v>96.9</v>
      </c>
      <c r="K17" s="450">
        <v>97.5</v>
      </c>
      <c r="L17" s="450">
        <v>95</v>
      </c>
      <c r="M17" s="450"/>
      <c r="N17" s="99" t="s">
        <v>185</v>
      </c>
      <c r="O17" s="100"/>
      <c r="P17" s="101" t="s">
        <v>191</v>
      </c>
      <c r="Q17" s="102">
        <v>2005</v>
      </c>
    </row>
    <row r="18" spans="1:23" ht="13.5" customHeight="1" x14ac:dyDescent="0.2">
      <c r="A18" s="97" t="s">
        <v>27</v>
      </c>
      <c r="B18" s="98" t="s">
        <v>4</v>
      </c>
      <c r="C18" s="410">
        <f>IF(AND('Petrol (1)'!C18="",'Petrol (2)'!C18=""),"",'Petrol (1)'!C18+'Petrol (2)'!C18)</f>
        <v>201</v>
      </c>
      <c r="D18" s="292">
        <f>IF(AND('Petrol (1)'!D18="",'Petrol (2)'!D18=""),"",MIN('Petrol (1)'!D18,'Petrol (2)'!D18))</f>
        <v>84.8</v>
      </c>
      <c r="E18" s="292">
        <f>IF(AND('Petrol (1)'!E18="",'Petrol (2)'!E18=""),"",MAX('Petrol (1)'!E18,'Petrol (2)'!E18))</f>
        <v>87</v>
      </c>
      <c r="F18" s="442">
        <v>85.4</v>
      </c>
      <c r="G18" s="442">
        <v>85.51</v>
      </c>
      <c r="H18" s="442">
        <v>0.374</v>
      </c>
      <c r="I18" s="410">
        <f>IF(AND('Petrol (1)'!I18="",'Petrol (2)'!I18=""),"",'Petrol (1)'!I18+'Petrol (2)'!I18)</f>
        <v>0</v>
      </c>
      <c r="J18" s="450">
        <v>85.3</v>
      </c>
      <c r="K18" s="450">
        <v>85.7</v>
      </c>
      <c r="L18" s="450">
        <v>85</v>
      </c>
      <c r="M18" s="450"/>
      <c r="N18" s="99" t="s">
        <v>186</v>
      </c>
      <c r="O18" s="103"/>
      <c r="P18" s="101" t="s">
        <v>192</v>
      </c>
      <c r="Q18" s="102">
        <v>2005</v>
      </c>
    </row>
    <row r="19" spans="1:23" ht="13.5" customHeight="1" x14ac:dyDescent="0.2">
      <c r="A19" s="32" t="s">
        <v>255</v>
      </c>
      <c r="B19" s="104" t="s">
        <v>5</v>
      </c>
      <c r="C19" s="435"/>
      <c r="D19" s="443"/>
      <c r="E19" s="443"/>
      <c r="F19" s="442"/>
      <c r="G19" s="442"/>
      <c r="H19" s="442"/>
      <c r="I19" s="435"/>
      <c r="J19" s="450"/>
      <c r="K19" s="450"/>
      <c r="L19" s="450"/>
      <c r="M19" s="450"/>
      <c r="N19" s="105"/>
      <c r="O19" s="106" t="s">
        <v>187</v>
      </c>
      <c r="P19" s="107"/>
      <c r="Q19" s="107"/>
    </row>
    <row r="20" spans="1:23" ht="13.5" customHeight="1" x14ac:dyDescent="0.2">
      <c r="A20" s="108" t="s">
        <v>246</v>
      </c>
      <c r="B20" s="109"/>
      <c r="C20" s="436">
        <f>IF(AND('Petrol (1)'!C20="",'Petrol (2)'!C20=""),"",'Petrol (1)'!C20+'Petrol (2)'!C20)</f>
        <v>105</v>
      </c>
      <c r="D20" s="444">
        <f>IF(AND('Petrol (1)'!D20="",'Petrol (2)'!D20=""),"",MIN('Petrol (1)'!D20,'Petrol (2)'!D20))</f>
        <v>54.9</v>
      </c>
      <c r="E20" s="444">
        <f>IF(AND('Petrol (1)'!E20="",'Petrol (2)'!E20=""),"",MAX('Petrol (1)'!E20,'Petrol (2)'!E20))</f>
        <v>74.8</v>
      </c>
      <c r="F20" s="442">
        <v>58.4</v>
      </c>
      <c r="G20" s="442">
        <v>58.55</v>
      </c>
      <c r="H20" s="442">
        <v>2.4020000000000001</v>
      </c>
      <c r="I20" s="436">
        <f>IF(AND('Petrol (1)'!I20="",'Petrol (2)'!I20=""),"",'Petrol (1)'!I20+'Petrol (2)'!I20)</f>
        <v>4</v>
      </c>
      <c r="J20" s="450">
        <v>57.6</v>
      </c>
      <c r="K20" s="450">
        <v>59</v>
      </c>
      <c r="L20" s="450"/>
      <c r="M20" s="450">
        <v>60</v>
      </c>
      <c r="N20" s="110"/>
      <c r="O20" s="111">
        <f>IF(E8="A",70,60)</f>
        <v>60</v>
      </c>
      <c r="P20" s="102" t="s">
        <v>360</v>
      </c>
      <c r="Q20" s="102">
        <v>2007</v>
      </c>
    </row>
    <row r="21" spans="1:23" ht="13.5" customHeight="1" x14ac:dyDescent="0.2">
      <c r="A21" s="33" t="s">
        <v>30</v>
      </c>
      <c r="B21" s="112"/>
      <c r="C21" s="437"/>
      <c r="D21" s="445"/>
      <c r="E21" s="445"/>
      <c r="F21" s="442"/>
      <c r="G21" s="442"/>
      <c r="H21" s="442"/>
      <c r="I21" s="437"/>
      <c r="J21" s="450"/>
      <c r="K21" s="450"/>
      <c r="L21" s="450"/>
      <c r="M21" s="450"/>
      <c r="N21" s="112"/>
      <c r="O21" s="113"/>
      <c r="P21" s="603" t="s">
        <v>67</v>
      </c>
      <c r="Q21" s="115"/>
    </row>
    <row r="22" spans="1:23" ht="13.5" customHeight="1" x14ac:dyDescent="0.2">
      <c r="A22" s="116" t="s">
        <v>93</v>
      </c>
      <c r="B22" s="117" t="s">
        <v>228</v>
      </c>
      <c r="C22" s="438">
        <f>IF(AND('Petrol (1)'!C22="",'Petrol (2)'!C22=""),"",'Petrol (1)'!C22+'Petrol (2)'!C22)</f>
        <v>201</v>
      </c>
      <c r="D22" s="446">
        <f>IF(AND('Petrol (1)'!D22="",'Petrol (2)'!D22=""),"",MIN('Petrol (1)'!D22,'Petrol (2)'!D22))</f>
        <v>48.8</v>
      </c>
      <c r="E22" s="446">
        <f>IF(AND('Petrol (1)'!E22="",'Petrol (2)'!E22=""),"",MAX('Petrol (1)'!E22,'Petrol (2)'!E22))</f>
        <v>63.2</v>
      </c>
      <c r="F22" s="442">
        <v>55.9</v>
      </c>
      <c r="G22" s="442">
        <v>55.8</v>
      </c>
      <c r="H22" s="442">
        <v>2.4489999999999998</v>
      </c>
      <c r="I22" s="438">
        <f>IF(AND('Petrol (1)'!I22="",'Petrol (2)'!I22=""),"",'Petrol (1)'!I22+'Petrol (2)'!I22)</f>
        <v>0</v>
      </c>
      <c r="J22" s="450">
        <v>54.1</v>
      </c>
      <c r="K22" s="450">
        <v>57.3</v>
      </c>
      <c r="L22" s="450">
        <v>46</v>
      </c>
      <c r="M22" s="450"/>
      <c r="N22" s="118">
        <v>46</v>
      </c>
      <c r="O22" s="119"/>
      <c r="P22" s="604"/>
      <c r="Q22" s="115">
        <v>2000</v>
      </c>
    </row>
    <row r="23" spans="1:23" ht="13.5" customHeight="1" x14ac:dyDescent="0.2">
      <c r="A23" s="120" t="s">
        <v>92</v>
      </c>
      <c r="B23" s="110" t="s">
        <v>228</v>
      </c>
      <c r="C23" s="436">
        <f>IF(AND('Petrol (1)'!C23="",'Petrol (2)'!C23=""),"",'Petrol (1)'!C23+'Petrol (2)'!C23)</f>
        <v>201</v>
      </c>
      <c r="D23" s="444">
        <f>IF(AND('Petrol (1)'!D23="",'Petrol (2)'!D23=""),"",MIN('Petrol (1)'!D23,'Petrol (2)'!D23))</f>
        <v>77.2</v>
      </c>
      <c r="E23" s="444">
        <f>IF(AND('Petrol (1)'!E23="",'Petrol (2)'!E23=""),"",MAX('Petrol (1)'!E23,'Petrol (2)'!E23))</f>
        <v>94.8</v>
      </c>
      <c r="F23" s="442">
        <v>81.599999999999994</v>
      </c>
      <c r="G23" s="442">
        <v>82.29</v>
      </c>
      <c r="H23" s="442">
        <v>3.7949999999999999</v>
      </c>
      <c r="I23" s="436">
        <f>IF(AND('Petrol (1)'!I23="",'Petrol (2)'!I23=""),"",'Petrol (1)'!I23+'Petrol (2)'!I23)</f>
        <v>0</v>
      </c>
      <c r="J23" s="450">
        <v>79.099999999999994</v>
      </c>
      <c r="K23" s="450">
        <v>85.1</v>
      </c>
      <c r="L23" s="450">
        <v>75</v>
      </c>
      <c r="M23" s="450"/>
      <c r="N23" s="121">
        <v>75</v>
      </c>
      <c r="O23" s="122"/>
      <c r="P23" s="605"/>
      <c r="Q23" s="123"/>
    </row>
    <row r="24" spans="1:23" ht="13.5" customHeight="1" x14ac:dyDescent="0.2">
      <c r="A24" s="33" t="s">
        <v>31</v>
      </c>
      <c r="B24" s="112"/>
      <c r="C24" s="437"/>
      <c r="D24" s="445"/>
      <c r="E24" s="445"/>
      <c r="F24" s="442"/>
      <c r="G24" s="442"/>
      <c r="H24" s="442"/>
      <c r="I24" s="437"/>
      <c r="J24" s="450"/>
      <c r="K24" s="450"/>
      <c r="L24" s="450"/>
      <c r="M24" s="450"/>
      <c r="N24" s="112"/>
      <c r="O24" s="113"/>
      <c r="P24" s="107"/>
      <c r="Q24" s="124"/>
    </row>
    <row r="25" spans="1:23" ht="33.75" x14ac:dyDescent="0.2">
      <c r="A25" s="116" t="s">
        <v>94</v>
      </c>
      <c r="B25" s="117" t="s">
        <v>228</v>
      </c>
      <c r="C25" s="438">
        <f>IF(AND('Petrol (1)'!C25="",'Petrol (2)'!C25=""),"",'Petrol (1)'!C25+'Petrol (2)'!C25)</f>
        <v>201</v>
      </c>
      <c r="D25" s="446">
        <f>IF(AND('Petrol (1)'!D25="",'Petrol (2)'!D25=""),"",MIN('Petrol (1)'!D25,'Petrol (2)'!D25))</f>
        <v>7.7</v>
      </c>
      <c r="E25" s="446">
        <f>IF(AND('Petrol (1)'!E25="",'Petrol (2)'!E25=""),"",MAX('Petrol (1)'!E25,'Petrol (2)'!E25))</f>
        <v>17.2</v>
      </c>
      <c r="F25" s="442">
        <v>12.7</v>
      </c>
      <c r="G25" s="442">
        <v>12.75</v>
      </c>
      <c r="H25" s="442">
        <v>2.0960000000000001</v>
      </c>
      <c r="I25" s="438">
        <f>IF(AND('Petrol (1)'!I25="",'Petrol (2)'!I25=""),"",'Petrol (1)'!I25+'Petrol (2)'!I25)</f>
        <v>0</v>
      </c>
      <c r="J25" s="450">
        <v>11.5</v>
      </c>
      <c r="K25" s="450">
        <v>14.1</v>
      </c>
      <c r="L25" s="450"/>
      <c r="M25" s="450">
        <v>18</v>
      </c>
      <c r="N25" s="112"/>
      <c r="O25" s="125" t="s">
        <v>188</v>
      </c>
      <c r="P25" s="115" t="s">
        <v>361</v>
      </c>
      <c r="Q25" s="115" t="s">
        <v>364</v>
      </c>
    </row>
    <row r="26" spans="1:23" ht="22.5" x14ac:dyDescent="0.2">
      <c r="A26" s="116" t="s">
        <v>32</v>
      </c>
      <c r="B26" s="117" t="s">
        <v>228</v>
      </c>
      <c r="C26" s="438">
        <f>IF(AND('Petrol (1)'!C26="",'Petrol (2)'!C26=""),"",'Petrol (1)'!C26+'Petrol (2)'!C26)</f>
        <v>201</v>
      </c>
      <c r="D26" s="447">
        <f>IF(AND('Petrol (1)'!D26="",'Petrol (2)'!D26=""),"",MIN('Petrol (1)'!D26,'Petrol (2)'!D26))</f>
        <v>24.5</v>
      </c>
      <c r="E26" s="447">
        <f>IF(AND('Petrol (1)'!E26="",'Petrol (2)'!E26=""),"",MAX('Petrol (1)'!E26,'Petrol (2)'!E26))</f>
        <v>34.700000000000003</v>
      </c>
      <c r="F26" s="442">
        <v>30.6</v>
      </c>
      <c r="G26" s="442">
        <v>30.35</v>
      </c>
      <c r="H26" s="442">
        <v>2.1030000000000002</v>
      </c>
      <c r="I26" s="438">
        <f>IF(AND('Petrol (1)'!I26="",'Petrol (2)'!I26=""),"",'Petrol (1)'!I26+'Petrol (2)'!I26)</f>
        <v>0</v>
      </c>
      <c r="J26" s="450">
        <v>29.1</v>
      </c>
      <c r="K26" s="450">
        <v>31.9</v>
      </c>
      <c r="L26" s="450"/>
      <c r="M26" s="450">
        <v>35</v>
      </c>
      <c r="N26" s="112"/>
      <c r="O26" s="125">
        <v>35</v>
      </c>
      <c r="P26" s="115" t="s">
        <v>362</v>
      </c>
      <c r="Q26" s="115" t="s">
        <v>363</v>
      </c>
    </row>
    <row r="27" spans="1:23" ht="33.75" x14ac:dyDescent="0.2">
      <c r="A27" s="120" t="s">
        <v>33</v>
      </c>
      <c r="B27" s="110" t="s">
        <v>228</v>
      </c>
      <c r="C27" s="436">
        <f>IF(AND('Petrol (1)'!C27="",'Petrol (2)'!C27=""),"",'Petrol (1)'!C27+'Petrol (2)'!C27)</f>
        <v>201</v>
      </c>
      <c r="D27" s="444">
        <f>IF(AND('Petrol (1)'!D27="",'Petrol (2)'!D27=""),"",MIN('Petrol (1)'!D27,'Petrol (2)'!D27))</f>
        <v>0.43</v>
      </c>
      <c r="E27" s="444">
        <f>IF(AND('Petrol (1)'!E27="",'Petrol (2)'!E27=""),"",MAX('Petrol (1)'!E27,'Petrol (2)'!E27))</f>
        <v>0.86</v>
      </c>
      <c r="F27" s="442">
        <v>0.66</v>
      </c>
      <c r="G27" s="442">
        <v>0.65200000000000002</v>
      </c>
      <c r="H27" s="442">
        <v>9.5000000000000001E-2</v>
      </c>
      <c r="I27" s="436">
        <f>IF(AND('Petrol (1)'!I27="",'Petrol (2)'!I27=""),"",'Petrol (1)'!I27+'Petrol (2)'!I27)</f>
        <v>0</v>
      </c>
      <c r="J27" s="450">
        <v>0.6</v>
      </c>
      <c r="K27" s="450">
        <v>0.72</v>
      </c>
      <c r="L27" s="450"/>
      <c r="M27" s="450">
        <v>1</v>
      </c>
      <c r="N27" s="109"/>
      <c r="O27" s="111">
        <v>1</v>
      </c>
      <c r="P27" s="102" t="s">
        <v>365</v>
      </c>
      <c r="Q27" s="102" t="s">
        <v>366</v>
      </c>
    </row>
    <row r="28" spans="1:23" ht="24.75" customHeight="1" x14ac:dyDescent="0.2">
      <c r="A28" s="97" t="str">
        <f>IF(C29&gt;0,"Do not complete","Oxygen content")</f>
        <v>Oxygen content</v>
      </c>
      <c r="B28" s="98" t="s">
        <v>6</v>
      </c>
      <c r="C28" s="439">
        <f>IF(AND('Petrol (1)'!C28="",'Petrol (2)'!C28=""),"",'Petrol (1)'!C28+'Petrol (2)'!C28)</f>
        <v>201</v>
      </c>
      <c r="D28" s="448">
        <f>IF(AND('Petrol (1)'!D28="",'Petrol (2)'!D28=""),"",MIN('Petrol (1)'!D28,'Petrol (2)'!D28))</f>
        <v>2.1</v>
      </c>
      <c r="E28" s="448">
        <f>IF(AND('Petrol (1)'!E28="",'Petrol (2)'!E28=""),"",MAX('Petrol (1)'!E28,'Petrol (2)'!E28))</f>
        <v>3.6</v>
      </c>
      <c r="F28" s="442">
        <v>3.4</v>
      </c>
      <c r="G28" s="442">
        <v>3.36</v>
      </c>
      <c r="H28" s="442">
        <v>0.14199999999999999</v>
      </c>
      <c r="I28" s="439">
        <f>IF(AND('Petrol (1)'!I28="",'Petrol (2)'!I28=""),"",'Petrol (1)'!I28+'Petrol (2)'!I28)</f>
        <v>0</v>
      </c>
      <c r="J28" s="450">
        <v>3.3</v>
      </c>
      <c r="K28" s="450">
        <v>3.4</v>
      </c>
      <c r="L28" s="450"/>
      <c r="M28" s="450">
        <v>3.7</v>
      </c>
      <c r="N28" s="105"/>
      <c r="O28" s="230">
        <v>3.7</v>
      </c>
      <c r="P28" s="603" t="s">
        <v>367</v>
      </c>
      <c r="Q28" s="603" t="s">
        <v>368</v>
      </c>
      <c r="W28" s="42"/>
    </row>
    <row r="29" spans="1:23" ht="24.75" customHeight="1" x14ac:dyDescent="0.2">
      <c r="A29" s="135" t="str">
        <f>IF(C28&gt;0,"Do not complete","Oxygen content*
*petrol with 5% (v/v) or less ethanol content")</f>
        <v>Do not complete</v>
      </c>
      <c r="B29" s="98" t="s">
        <v>6</v>
      </c>
      <c r="C29" s="436">
        <f>IF(AND('Petrol (1)'!C29="",'Petrol (2)'!C29=""),"",'Petrol (1)'!C29+'Petrol (2)'!C29)</f>
        <v>0</v>
      </c>
      <c r="D29" s="444">
        <f>IF(AND('Petrol (1)'!D29="",'Petrol (2)'!D29=""),"",MIN('Petrol (1)'!D29,'Petrol (2)'!D29))</f>
        <v>0</v>
      </c>
      <c r="E29" s="444">
        <f>IF(AND('Petrol (1)'!E29="",'Petrol (2)'!E29=""),"",MAX('Petrol (1)'!E29,'Petrol (2)'!E29))</f>
        <v>0</v>
      </c>
      <c r="F29" s="442">
        <v>0</v>
      </c>
      <c r="G29" s="442">
        <v>0</v>
      </c>
      <c r="H29" s="442">
        <v>0</v>
      </c>
      <c r="I29" s="436">
        <f>IF(AND('Petrol (1)'!I29="",'Petrol (2)'!I29=""),"",'Petrol (1)'!I29+'Petrol (2)'!I29)</f>
        <v>0</v>
      </c>
      <c r="J29" s="450">
        <v>0</v>
      </c>
      <c r="K29" s="450">
        <v>0</v>
      </c>
      <c r="L29" s="450"/>
      <c r="M29" s="450"/>
      <c r="N29" s="110"/>
      <c r="O29" s="231">
        <v>2.7</v>
      </c>
      <c r="P29" s="605"/>
      <c r="Q29" s="605"/>
      <c r="W29" s="42"/>
    </row>
    <row r="30" spans="1:23" ht="14.25" customHeight="1" x14ac:dyDescent="0.2">
      <c r="A30" s="33" t="s">
        <v>35</v>
      </c>
      <c r="B30" s="112"/>
      <c r="C30" s="437"/>
      <c r="D30" s="445"/>
      <c r="E30" s="445"/>
      <c r="F30" s="442"/>
      <c r="G30" s="442"/>
      <c r="H30" s="442"/>
      <c r="I30" s="437"/>
      <c r="J30" s="450"/>
      <c r="K30" s="450"/>
      <c r="L30" s="450"/>
      <c r="M30" s="450"/>
      <c r="N30" s="112"/>
      <c r="O30" s="113"/>
      <c r="P30" s="126"/>
      <c r="Q30" s="127"/>
      <c r="W30" s="42"/>
    </row>
    <row r="31" spans="1:23" ht="14.25" customHeight="1" x14ac:dyDescent="0.2">
      <c r="A31" s="116" t="s">
        <v>7</v>
      </c>
      <c r="B31" s="117" t="s">
        <v>228</v>
      </c>
      <c r="C31" s="438">
        <f>IF(AND('Petrol (1)'!C31="",'Petrol (2)'!C31=""),"",'Petrol (1)'!C31+'Petrol (2)'!C31)</f>
        <v>201</v>
      </c>
      <c r="D31" s="446">
        <f>IF(AND('Petrol (1)'!D31="",'Petrol (2)'!D31=""),"",MIN('Petrol (1)'!D31,'Petrol (2)'!D31))</f>
        <v>0</v>
      </c>
      <c r="E31" s="446">
        <f>IF(AND('Petrol (1)'!E31="",'Petrol (2)'!E31=""),"",MAX('Petrol (1)'!E31,'Petrol (2)'!E31))</f>
        <v>0</v>
      </c>
      <c r="F31" s="442">
        <v>0</v>
      </c>
      <c r="G31" s="442">
        <v>0</v>
      </c>
      <c r="H31" s="442">
        <v>0</v>
      </c>
      <c r="I31" s="438">
        <f>IF(AND('Petrol (1)'!I31="",'Petrol (2)'!I31=""),"",'Petrol (1)'!I31+'Petrol (2)'!I31)</f>
        <v>0</v>
      </c>
      <c r="J31" s="450">
        <v>0</v>
      </c>
      <c r="K31" s="450">
        <v>0</v>
      </c>
      <c r="L31" s="450"/>
      <c r="M31" s="450">
        <v>3</v>
      </c>
      <c r="N31" s="112"/>
      <c r="O31" s="113">
        <v>3</v>
      </c>
      <c r="P31" s="128"/>
      <c r="Q31" s="129"/>
    </row>
    <row r="32" spans="1:23" ht="14.25" customHeight="1" x14ac:dyDescent="0.2">
      <c r="A32" s="116" t="s">
        <v>8</v>
      </c>
      <c r="B32" s="117" t="s">
        <v>228</v>
      </c>
      <c r="C32" s="438">
        <f>IF(AND('Petrol (1)'!C32="",'Petrol (2)'!C32=""),"",'Petrol (1)'!C32+'Petrol (2)'!C32)</f>
        <v>201</v>
      </c>
      <c r="D32" s="446">
        <f>IF(AND('Petrol (1)'!D32="",'Petrol (2)'!D32=""),"",MIN('Petrol (1)'!D32,'Petrol (2)'!D32))</f>
        <v>4</v>
      </c>
      <c r="E32" s="446">
        <f>IF(AND('Petrol (1)'!E32="",'Petrol (2)'!E32=""),"",MAX('Petrol (1)'!E32,'Petrol (2)'!E32))</f>
        <v>8.5</v>
      </c>
      <c r="F32" s="442">
        <v>7.6</v>
      </c>
      <c r="G32" s="442">
        <v>7.23</v>
      </c>
      <c r="H32" s="442">
        <v>1.0049999999999999</v>
      </c>
      <c r="I32" s="438">
        <f>IF(AND('Petrol (1)'!I32="",'Petrol (2)'!I32=""),"",'Petrol (1)'!I32+'Petrol (2)'!I32)</f>
        <v>0</v>
      </c>
      <c r="J32" s="450">
        <v>7.3</v>
      </c>
      <c r="K32" s="450">
        <v>7.8</v>
      </c>
      <c r="L32" s="450"/>
      <c r="M32" s="450">
        <v>10</v>
      </c>
      <c r="N32" s="112"/>
      <c r="O32" s="130">
        <v>10</v>
      </c>
      <c r="P32" s="128"/>
      <c r="Q32" s="129"/>
    </row>
    <row r="33" spans="1:152" ht="14.25" customHeight="1" x14ac:dyDescent="0.2">
      <c r="A33" s="116" t="s">
        <v>36</v>
      </c>
      <c r="B33" s="117" t="s">
        <v>228</v>
      </c>
      <c r="C33" s="438">
        <f>IF(AND('Petrol (1)'!C33="",'Petrol (2)'!C33=""),"",'Petrol (1)'!C33+'Petrol (2)'!C33)</f>
        <v>201</v>
      </c>
      <c r="D33" s="446">
        <f>IF(AND('Petrol (1)'!D33="",'Petrol (2)'!D33=""),"",MIN('Petrol (1)'!D33,'Petrol (2)'!D33))</f>
        <v>0</v>
      </c>
      <c r="E33" s="446">
        <f>IF(AND('Petrol (1)'!E33="",'Petrol (2)'!E33=""),"",MAX('Petrol (1)'!E33,'Petrol (2)'!E33))</f>
        <v>0</v>
      </c>
      <c r="F33" s="442">
        <v>0</v>
      </c>
      <c r="G33" s="442">
        <v>0</v>
      </c>
      <c r="H33" s="442">
        <v>0</v>
      </c>
      <c r="I33" s="438">
        <f>IF(AND('Petrol (1)'!I33="",'Petrol (2)'!I33=""),"",'Petrol (1)'!I33+'Petrol (2)'!I33)</f>
        <v>0</v>
      </c>
      <c r="J33" s="450">
        <v>0</v>
      </c>
      <c r="K33" s="450">
        <v>0</v>
      </c>
      <c r="L33" s="450"/>
      <c r="M33" s="450">
        <v>12</v>
      </c>
      <c r="N33" s="112"/>
      <c r="O33" s="130">
        <v>12</v>
      </c>
      <c r="P33" s="114" t="s">
        <v>79</v>
      </c>
      <c r="Q33" s="115">
        <v>1997</v>
      </c>
    </row>
    <row r="34" spans="1:152" ht="14.25" customHeight="1" x14ac:dyDescent="0.2">
      <c r="A34" s="116" t="s">
        <v>37</v>
      </c>
      <c r="B34" s="117" t="s">
        <v>228</v>
      </c>
      <c r="C34" s="438">
        <f>IF(AND('Petrol (1)'!C34="",'Petrol (2)'!C34=""),"",'Petrol (1)'!C34+'Petrol (2)'!C34)</f>
        <v>201</v>
      </c>
      <c r="D34" s="446">
        <f>IF(AND('Petrol (1)'!D34="",'Petrol (2)'!D34=""),"",MIN('Petrol (1)'!D34,'Petrol (2)'!D34))</f>
        <v>0</v>
      </c>
      <c r="E34" s="446">
        <f>IF(AND('Petrol (1)'!E34="",'Petrol (2)'!E34=""),"",MAX('Petrol (1)'!E34,'Petrol (2)'!E34))</f>
        <v>0</v>
      </c>
      <c r="F34" s="442">
        <v>0</v>
      </c>
      <c r="G34" s="442">
        <v>0</v>
      </c>
      <c r="H34" s="442">
        <v>0</v>
      </c>
      <c r="I34" s="438">
        <f>IF(AND('Petrol (1)'!I34="",'Petrol (2)'!I34=""),"",'Petrol (1)'!I34+'Petrol (2)'!I34)</f>
        <v>0</v>
      </c>
      <c r="J34" s="450">
        <v>0</v>
      </c>
      <c r="K34" s="450">
        <v>0</v>
      </c>
      <c r="L34" s="450"/>
      <c r="M34" s="450">
        <v>15</v>
      </c>
      <c r="N34" s="112"/>
      <c r="O34" s="130">
        <v>15</v>
      </c>
      <c r="P34" s="114" t="s">
        <v>195</v>
      </c>
      <c r="Q34" s="115">
        <v>2000</v>
      </c>
    </row>
    <row r="35" spans="1:152" ht="14.25" customHeight="1" x14ac:dyDescent="0.2">
      <c r="A35" s="116" t="s">
        <v>38</v>
      </c>
      <c r="B35" s="117" t="s">
        <v>228</v>
      </c>
      <c r="C35" s="438">
        <f>IF(AND('Petrol (1)'!C35="",'Petrol (2)'!C35=""),"",'Petrol (1)'!C35+'Petrol (2)'!C35)</f>
        <v>201</v>
      </c>
      <c r="D35" s="446">
        <f>IF(AND('Petrol (1)'!D35="",'Petrol (2)'!D35=""),"",MIN('Petrol (1)'!D35,'Petrol (2)'!D35))</f>
        <v>0</v>
      </c>
      <c r="E35" s="446">
        <f>IF(AND('Petrol (1)'!E35="",'Petrol (2)'!E35=""),"",MAX('Petrol (1)'!E35,'Petrol (2)'!E35))</f>
        <v>0</v>
      </c>
      <c r="F35" s="442">
        <v>0</v>
      </c>
      <c r="G35" s="442">
        <v>0</v>
      </c>
      <c r="H35" s="442">
        <v>0</v>
      </c>
      <c r="I35" s="438">
        <f>IF(AND('Petrol (1)'!I35="",'Petrol (2)'!I35=""),"",'Petrol (1)'!I35+'Petrol (2)'!I35)</f>
        <v>0</v>
      </c>
      <c r="J35" s="450">
        <v>0</v>
      </c>
      <c r="K35" s="450">
        <v>0</v>
      </c>
      <c r="L35" s="450"/>
      <c r="M35" s="450">
        <v>15</v>
      </c>
      <c r="N35" s="112"/>
      <c r="O35" s="130">
        <v>15</v>
      </c>
      <c r="P35" s="114" t="s">
        <v>362</v>
      </c>
      <c r="Q35" s="115">
        <v>2008</v>
      </c>
    </row>
    <row r="36" spans="1:152" s="132" customFormat="1" ht="21.75" customHeight="1" x14ac:dyDescent="0.2">
      <c r="A36" s="131" t="s">
        <v>189</v>
      </c>
      <c r="B36" s="117" t="s">
        <v>228</v>
      </c>
      <c r="C36" s="438">
        <f>IF(AND('Petrol (1)'!C36="",'Petrol (2)'!C36=""),"",'Petrol (1)'!C36+'Petrol (2)'!C36)</f>
        <v>201</v>
      </c>
      <c r="D36" s="446">
        <f>IF(AND('Petrol (1)'!D36="",'Petrol (2)'!D36=""),"",MIN('Petrol (1)'!D36,'Petrol (2)'!D36))</f>
        <v>3</v>
      </c>
      <c r="E36" s="446">
        <f>IF(AND('Petrol (1)'!E36="",'Petrol (2)'!E36=""),"",MAX('Petrol (1)'!E36,'Petrol (2)'!E36))</f>
        <v>10.8</v>
      </c>
      <c r="F36" s="442">
        <v>3.4</v>
      </c>
      <c r="G36" s="442">
        <v>4.42</v>
      </c>
      <c r="H36" s="442">
        <v>2.2010000000000001</v>
      </c>
      <c r="I36" s="438">
        <f>IF(AND('Petrol (1)'!I36="",'Petrol (2)'!I36=""),"",'Petrol (1)'!I36+'Petrol (2)'!I36)</f>
        <v>0</v>
      </c>
      <c r="J36" s="450">
        <v>3.2</v>
      </c>
      <c r="K36" s="450">
        <v>4.3</v>
      </c>
      <c r="L36" s="450"/>
      <c r="M36" s="450">
        <v>22</v>
      </c>
      <c r="N36" s="112"/>
      <c r="O36" s="130">
        <v>22</v>
      </c>
      <c r="P36" s="128"/>
      <c r="Q36" s="129"/>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row>
    <row r="37" spans="1:152" ht="18" customHeight="1" x14ac:dyDescent="0.2">
      <c r="A37" s="120" t="s">
        <v>40</v>
      </c>
      <c r="B37" s="110" t="s">
        <v>228</v>
      </c>
      <c r="C37" s="436">
        <f>IF(AND('Petrol (1)'!C37="",'Petrol (2)'!C37=""),"",'Petrol (1)'!C37+'Petrol (2)'!C37)</f>
        <v>201</v>
      </c>
      <c r="D37" s="444">
        <f>IF(AND('Petrol (1)'!D37="",'Petrol (2)'!D37=""),"",MIN('Petrol (1)'!D37,'Petrol (2)'!D37))</f>
        <v>0</v>
      </c>
      <c r="E37" s="444">
        <f>IF(AND('Petrol (1)'!E37="",'Petrol (2)'!E37=""),"",MAX('Petrol (1)'!E37,'Petrol (2)'!E37))</f>
        <v>0</v>
      </c>
      <c r="F37" s="442">
        <v>0</v>
      </c>
      <c r="G37" s="442">
        <v>0</v>
      </c>
      <c r="H37" s="442">
        <v>0</v>
      </c>
      <c r="I37" s="436">
        <f>IF(AND('Petrol (1)'!I37="",'Petrol (2)'!I37=""),"",'Petrol (1)'!I37+'Petrol (2)'!I37)</f>
        <v>0</v>
      </c>
      <c r="J37" s="450">
        <v>0</v>
      </c>
      <c r="K37" s="450">
        <v>0</v>
      </c>
      <c r="L37" s="450"/>
      <c r="M37" s="450">
        <v>15</v>
      </c>
      <c r="N37" s="109"/>
      <c r="O37" s="133">
        <v>15</v>
      </c>
      <c r="P37" s="123"/>
      <c r="Q37" s="134"/>
    </row>
    <row r="38" spans="1:152" ht="57" customHeight="1" x14ac:dyDescent="0.2">
      <c r="A38" s="135" t="s">
        <v>41</v>
      </c>
      <c r="B38" s="136" t="s">
        <v>9</v>
      </c>
      <c r="C38" s="410">
        <f>IF(AND('Petrol (1)'!C38="",'Petrol (2)'!C38=""),"",'Petrol (1)'!C38+'Petrol (2)'!C38)</f>
        <v>201</v>
      </c>
      <c r="D38" s="292">
        <f>IF(AND('Petrol (1)'!D38="",'Petrol (2)'!D38=""),"",MIN('Petrol (1)'!D38,'Petrol (2)'!D38))</f>
        <v>3.31</v>
      </c>
      <c r="E38" s="292">
        <f>IF(AND('Petrol (1)'!E38="",'Petrol (2)'!E38=""),"",MAX('Petrol (1)'!E38,'Petrol (2)'!E38))</f>
        <v>11.5</v>
      </c>
      <c r="F38" s="442">
        <v>7.36</v>
      </c>
      <c r="G38" s="442">
        <v>7.4189999999999996</v>
      </c>
      <c r="H38" s="442">
        <v>1.345</v>
      </c>
      <c r="I38" s="410">
        <f>IF(AND('Petrol (1)'!I38="",'Petrol (2)'!I38=""),"",'Petrol (1)'!I38+'Petrol (2)'!I38)</f>
        <v>0</v>
      </c>
      <c r="J38" s="450">
        <v>6.63</v>
      </c>
      <c r="K38" s="450">
        <v>8.2799999999999994</v>
      </c>
      <c r="L38" s="450"/>
      <c r="M38" s="450">
        <v>10</v>
      </c>
      <c r="N38" s="136"/>
      <c r="O38" s="103">
        <v>10</v>
      </c>
      <c r="P38" s="137" t="s">
        <v>369</v>
      </c>
      <c r="Q38" s="137" t="s">
        <v>370</v>
      </c>
    </row>
    <row r="39" spans="1:152" ht="13.5" customHeight="1" x14ac:dyDescent="0.2">
      <c r="A39" s="97" t="s">
        <v>42</v>
      </c>
      <c r="B39" s="136" t="s">
        <v>10</v>
      </c>
      <c r="C39" s="410">
        <f>IF(AND('Petrol (1)'!C39="",'Petrol (2)'!C39=""),"",'Petrol (1)'!C39+'Petrol (2)'!C39)</f>
        <v>201</v>
      </c>
      <c r="D39" s="292">
        <f>IF(AND('Petrol (1)'!D39="",'Petrol (2)'!D39=""),"",MIN('Petrol (1)'!D39,'Petrol (2)'!D39))</f>
        <v>0</v>
      </c>
      <c r="E39" s="292">
        <f>IF(AND('Petrol (1)'!E39="",'Petrol (2)'!E39=""),"",MAX('Petrol (1)'!E39,'Petrol (2)'!E39))</f>
        <v>0</v>
      </c>
      <c r="F39" s="442">
        <v>0</v>
      </c>
      <c r="G39" s="442">
        <v>0</v>
      </c>
      <c r="H39" s="442">
        <v>0</v>
      </c>
      <c r="I39" s="410">
        <f>IF(AND('Petrol (1)'!I39="",'Petrol (2)'!I39=""),"",'Petrol (1)'!I39+'Petrol (2)'!I39)</f>
        <v>0</v>
      </c>
      <c r="J39" s="450">
        <v>0</v>
      </c>
      <c r="K39" s="450">
        <v>0</v>
      </c>
      <c r="L39" s="450"/>
      <c r="M39" s="450">
        <v>5.0000000000000001E-3</v>
      </c>
      <c r="N39" s="136"/>
      <c r="O39" s="138">
        <v>5.0000000000000001E-3</v>
      </c>
      <c r="P39" s="139" t="s">
        <v>80</v>
      </c>
      <c r="Q39" s="139">
        <v>1996</v>
      </c>
    </row>
    <row r="40" spans="1:152" s="82" customFormat="1" ht="22.5" customHeight="1" x14ac:dyDescent="0.2">
      <c r="A40" s="140" t="s">
        <v>348</v>
      </c>
      <c r="B40" s="141" t="s">
        <v>221</v>
      </c>
      <c r="C40" s="410">
        <f>IF(AND('Petrol (1)'!C40="",'Petrol (2)'!C40=""),"",'Petrol (1)'!C40+'Petrol (2)'!C40)</f>
        <v>201</v>
      </c>
      <c r="D40" s="449">
        <f>IF(AND('Petrol (1)'!D40="",'Petrol (2)'!D40=""),"",MIN('Petrol (1)'!D40,'Petrol (2)'!D40))</f>
        <v>0</v>
      </c>
      <c r="E40" s="449">
        <f>IF(AND('Petrol (1)'!E40="",'Petrol (2)'!E40=""),"",MAX('Petrol (1)'!E40,'Petrol (2)'!E40))</f>
        <v>0</v>
      </c>
      <c r="F40" s="442">
        <v>0</v>
      </c>
      <c r="G40" s="442">
        <v>0</v>
      </c>
      <c r="H40" s="442">
        <v>0</v>
      </c>
      <c r="I40" s="410">
        <f>IF(AND('Petrol (1)'!I40="",'Petrol (2)'!I40=""),"",'Petrol (1)'!I40+'Petrol (2)'!I40)</f>
        <v>0</v>
      </c>
      <c r="J40" s="450">
        <v>0</v>
      </c>
      <c r="K40" s="450">
        <v>0</v>
      </c>
      <c r="L40" s="450"/>
      <c r="M40" s="450">
        <v>2</v>
      </c>
      <c r="N40" s="141"/>
      <c r="O40" s="141">
        <v>2</v>
      </c>
      <c r="P40" s="217" t="s">
        <v>371</v>
      </c>
      <c r="Q40" s="217" t="s">
        <v>372</v>
      </c>
    </row>
    <row r="41" spans="1:152" s="142" customFormat="1" ht="3.75" customHeight="1" x14ac:dyDescent="0.2">
      <c r="A41" s="81"/>
      <c r="M41" s="4"/>
      <c r="N41" s="4"/>
    </row>
    <row r="42" spans="1:152" ht="13.5" customHeight="1" x14ac:dyDescent="0.25">
      <c r="A42" s="85" t="s">
        <v>82</v>
      </c>
      <c r="B42" s="143"/>
      <c r="C42" s="143"/>
      <c r="D42" s="143"/>
      <c r="E42" s="143"/>
      <c r="F42" s="143"/>
      <c r="G42" s="143"/>
      <c r="H42" s="143"/>
      <c r="I42" s="143"/>
      <c r="J42" s="143"/>
      <c r="K42" s="143"/>
      <c r="L42" s="143"/>
    </row>
    <row r="43" spans="1:152" ht="6" customHeight="1" x14ac:dyDescent="0.2">
      <c r="A43" s="144"/>
      <c r="B43" s="144"/>
      <c r="C43" s="144"/>
      <c r="D43" s="144"/>
      <c r="E43" s="144"/>
      <c r="F43" s="144"/>
      <c r="G43" s="144"/>
      <c r="H43" s="144"/>
      <c r="I43" s="144"/>
      <c r="J43" s="144"/>
      <c r="K43" s="144"/>
      <c r="L43" s="144"/>
    </row>
    <row r="44" spans="1:152" x14ac:dyDescent="0.2">
      <c r="A44" s="581" t="s">
        <v>43</v>
      </c>
      <c r="B44" s="582"/>
      <c r="C44" s="582"/>
      <c r="D44" s="583"/>
      <c r="E44" s="12"/>
      <c r="F44" s="12"/>
      <c r="G44" s="12"/>
      <c r="H44" s="12"/>
      <c r="I44" s="12"/>
      <c r="J44" s="12"/>
      <c r="K44" s="12"/>
      <c r="L44" s="12"/>
    </row>
    <row r="45" spans="1:152" ht="13.15" customHeight="1" x14ac:dyDescent="0.2">
      <c r="A45" s="141" t="s">
        <v>44</v>
      </c>
      <c r="B45" s="440">
        <f>'Petrol (1)'!B45+'Petrol (2)'!B45</f>
        <v>24</v>
      </c>
      <c r="C45" s="141" t="s">
        <v>49</v>
      </c>
      <c r="D45" s="440">
        <f>'Petrol (1)'!D45+'Petrol (2)'!D45</f>
        <v>5</v>
      </c>
      <c r="E45" s="597" t="s">
        <v>373</v>
      </c>
      <c r="F45" s="598"/>
      <c r="G45" s="598"/>
      <c r="H45" s="598"/>
      <c r="I45" s="598"/>
      <c r="J45" s="598"/>
      <c r="K45" s="598"/>
      <c r="L45" s="598"/>
    </row>
    <row r="46" spans="1:152" x14ac:dyDescent="0.2">
      <c r="A46" s="141" t="s">
        <v>45</v>
      </c>
      <c r="B46" s="440">
        <f>'Petrol (1)'!B46+'Petrol (2)'!B46</f>
        <v>24</v>
      </c>
      <c r="C46" s="141" t="s">
        <v>12</v>
      </c>
      <c r="D46" s="440">
        <f>'Petrol (1)'!D46+'Petrol (2)'!D46</f>
        <v>21</v>
      </c>
      <c r="E46" s="597"/>
      <c r="F46" s="598"/>
      <c r="G46" s="598"/>
      <c r="H46" s="598"/>
      <c r="I46" s="598"/>
      <c r="J46" s="598"/>
      <c r="K46" s="598"/>
      <c r="L46" s="598"/>
    </row>
    <row r="47" spans="1:152" ht="13.15" customHeight="1" x14ac:dyDescent="0.2">
      <c r="A47" s="141" t="s">
        <v>46</v>
      </c>
      <c r="B47" s="440">
        <f>'Petrol (1)'!B47+'Petrol (2)'!B47</f>
        <v>0</v>
      </c>
      <c r="C47" s="141" t="s">
        <v>13</v>
      </c>
      <c r="D47" s="440">
        <f>'Petrol (1)'!D47+'Petrol (2)'!D47</f>
        <v>27</v>
      </c>
      <c r="E47" s="597" t="s">
        <v>250</v>
      </c>
      <c r="F47" s="598"/>
      <c r="G47" s="598"/>
      <c r="H47" s="598"/>
      <c r="I47" s="598"/>
      <c r="J47" s="598"/>
      <c r="K47" s="598"/>
      <c r="L47" s="598"/>
    </row>
    <row r="48" spans="1:152" ht="13.15" customHeight="1" x14ac:dyDescent="0.2">
      <c r="A48" s="141" t="s">
        <v>11</v>
      </c>
      <c r="B48" s="440">
        <f>'Petrol (1)'!B48+'Petrol (2)'!B48</f>
        <v>0</v>
      </c>
      <c r="C48" s="141" t="s">
        <v>50</v>
      </c>
      <c r="D48" s="440">
        <f>'Petrol (1)'!D48+'Petrol (2)'!D48</f>
        <v>0</v>
      </c>
      <c r="E48" s="597" t="s">
        <v>251</v>
      </c>
      <c r="F48" s="598"/>
      <c r="G48" s="598"/>
      <c r="H48" s="598"/>
      <c r="I48" s="598"/>
      <c r="J48" s="598"/>
      <c r="K48" s="598"/>
      <c r="L48" s="598"/>
    </row>
    <row r="49" spans="1:14" ht="13.15" customHeight="1" x14ac:dyDescent="0.2">
      <c r="A49" s="141" t="s">
        <v>47</v>
      </c>
      <c r="B49" s="440">
        <f>'Petrol (1)'!B49+'Petrol (2)'!B49</f>
        <v>0</v>
      </c>
      <c r="C49" s="141" t="s">
        <v>14</v>
      </c>
      <c r="D49" s="440">
        <f>'Petrol (1)'!D49+'Petrol (2)'!D49</f>
        <v>36</v>
      </c>
      <c r="E49" s="597" t="s">
        <v>252</v>
      </c>
      <c r="F49" s="598"/>
      <c r="G49" s="598"/>
      <c r="H49" s="598"/>
      <c r="I49" s="598"/>
      <c r="J49" s="598"/>
      <c r="K49" s="598"/>
      <c r="L49" s="598"/>
    </row>
    <row r="50" spans="1:14" ht="13.5" customHeight="1" thickBot="1" x14ac:dyDescent="0.25">
      <c r="A50" s="141" t="s">
        <v>48</v>
      </c>
      <c r="B50" s="440">
        <f>'Petrol (1)'!B50+'Petrol (2)'!B50</f>
        <v>52</v>
      </c>
      <c r="C50" s="141" t="s">
        <v>51</v>
      </c>
      <c r="D50" s="440">
        <f>'Petrol (1)'!D50+'Petrol (2)'!D50</f>
        <v>12</v>
      </c>
      <c r="E50" s="618" t="s">
        <v>190</v>
      </c>
      <c r="F50" s="598"/>
      <c r="G50" s="598"/>
      <c r="H50" s="598"/>
      <c r="I50" s="598"/>
      <c r="J50" s="598"/>
      <c r="K50" s="598"/>
      <c r="L50" s="598"/>
    </row>
    <row r="51" spans="1:14" ht="13.15" customHeight="1" thickBot="1" x14ac:dyDescent="0.25">
      <c r="C51" s="145" t="s">
        <v>272</v>
      </c>
      <c r="D51" s="434">
        <f>SUM(B45:B50,D45:D50)</f>
        <v>201</v>
      </c>
      <c r="E51" s="619" t="s">
        <v>256</v>
      </c>
      <c r="F51" s="620"/>
      <c r="G51" s="620"/>
      <c r="H51" s="620"/>
      <c r="I51" s="620"/>
      <c r="J51" s="620"/>
      <c r="K51" s="620"/>
      <c r="L51" s="620"/>
    </row>
    <row r="52" spans="1:14" ht="8.25" customHeight="1" x14ac:dyDescent="0.2">
      <c r="C52" s="12"/>
      <c r="D52" s="12"/>
      <c r="E52" s="12"/>
      <c r="F52" s="12"/>
      <c r="G52" s="12"/>
      <c r="H52" s="12"/>
      <c r="I52" s="12"/>
      <c r="J52" s="12"/>
      <c r="K52" s="12"/>
      <c r="L52" s="12"/>
    </row>
    <row r="53" spans="1:14" ht="15" customHeight="1" x14ac:dyDescent="0.2">
      <c r="A53" s="146" t="s">
        <v>96</v>
      </c>
    </row>
    <row r="54" spans="1:14" ht="41.25" customHeight="1" x14ac:dyDescent="0.2">
      <c r="A54" s="611" t="s">
        <v>903</v>
      </c>
      <c r="B54" s="612"/>
      <c r="C54" s="612"/>
      <c r="D54" s="612"/>
      <c r="E54" s="612"/>
      <c r="F54" s="612"/>
      <c r="G54" s="612"/>
      <c r="H54" s="612"/>
      <c r="I54" s="612"/>
      <c r="J54" s="612"/>
      <c r="K54" s="612"/>
      <c r="L54" s="613"/>
    </row>
    <row r="55" spans="1:14" ht="6.75" customHeight="1" x14ac:dyDescent="0.2">
      <c r="A55" s="147"/>
      <c r="B55" s="143"/>
      <c r="C55" s="143"/>
      <c r="D55" s="143"/>
      <c r="E55" s="143"/>
      <c r="F55" s="143"/>
      <c r="G55" s="143"/>
      <c r="H55" s="143"/>
      <c r="I55" s="143"/>
      <c r="J55" s="143"/>
      <c r="K55" s="143"/>
      <c r="L55" s="143"/>
    </row>
    <row r="56" spans="1:14" ht="6" customHeight="1" x14ac:dyDescent="0.2">
      <c r="A56" s="146"/>
    </row>
    <row r="57" spans="1:14" ht="18" customHeight="1" x14ac:dyDescent="0.25">
      <c r="A57" s="148" t="s">
        <v>73</v>
      </c>
      <c r="I57" s="284" t="s">
        <v>838</v>
      </c>
    </row>
    <row r="58" spans="1:14" ht="9" customHeight="1" x14ac:dyDescent="0.2"/>
    <row r="59" spans="1:14" ht="13.5" customHeight="1" x14ac:dyDescent="0.2">
      <c r="A59" s="86" t="s">
        <v>54</v>
      </c>
      <c r="B59" s="86" t="s">
        <v>20</v>
      </c>
      <c r="C59" s="614" t="s">
        <v>349</v>
      </c>
      <c r="D59" s="615"/>
      <c r="E59" s="615"/>
      <c r="F59" s="615"/>
      <c r="G59" s="615"/>
      <c r="H59" s="615"/>
      <c r="I59" s="616"/>
      <c r="J59" s="614" t="s">
        <v>70</v>
      </c>
      <c r="K59" s="621"/>
      <c r="L59" s="621"/>
      <c r="M59" s="621"/>
      <c r="N59" s="149"/>
    </row>
    <row r="60" spans="1:14" ht="22.5" customHeight="1" x14ac:dyDescent="0.2">
      <c r="A60" s="87"/>
      <c r="B60" s="87"/>
      <c r="C60" s="150" t="s">
        <v>63</v>
      </c>
      <c r="D60" s="150" t="s">
        <v>72</v>
      </c>
      <c r="E60" s="150" t="s">
        <v>64</v>
      </c>
      <c r="F60" s="607" t="s">
        <v>68</v>
      </c>
      <c r="G60" s="608"/>
      <c r="H60" s="150"/>
      <c r="I60" s="427"/>
      <c r="J60" s="609" t="s">
        <v>207</v>
      </c>
      <c r="K60" s="428" t="s">
        <v>71</v>
      </c>
      <c r="L60" s="614" t="s">
        <v>76</v>
      </c>
      <c r="M60" s="617"/>
    </row>
    <row r="61" spans="1:14" ht="22.5" customHeight="1" x14ac:dyDescent="0.2">
      <c r="A61" s="87"/>
      <c r="B61" s="87"/>
      <c r="C61" s="150"/>
      <c r="D61" s="150"/>
      <c r="E61" s="150"/>
      <c r="F61" s="415" t="s">
        <v>22</v>
      </c>
      <c r="G61" s="415" t="s">
        <v>23</v>
      </c>
      <c r="H61" s="150" t="s">
        <v>69</v>
      </c>
      <c r="I61" s="427"/>
      <c r="J61" s="610"/>
      <c r="K61" s="428"/>
      <c r="L61" s="430"/>
      <c r="M61" s="429"/>
    </row>
    <row r="62" spans="1:14" ht="13.5" customHeight="1" x14ac:dyDescent="0.2">
      <c r="A62" s="152" t="str">
        <f>'Methods&amp;Limits'!A9</f>
        <v>Research Octane Number (RON)</v>
      </c>
      <c r="B62" s="153" t="str">
        <f>'Methods&amp;Limits'!B9</f>
        <v>--</v>
      </c>
      <c r="C62" s="38" t="str">
        <f>'Methods&amp;Limits'!E9</f>
        <v>EN-ISO 5164</v>
      </c>
      <c r="D62" s="154">
        <f>'Methods&amp;Limits'!F9</f>
        <v>2005</v>
      </c>
      <c r="E62" s="242">
        <f>'Methods&amp;Limits'!G9</f>
        <v>0.7</v>
      </c>
      <c r="F62" s="38">
        <f>'Methods&amp;Limits'!H9</f>
        <v>94.587000000000003</v>
      </c>
      <c r="G62" s="216"/>
      <c r="H62" s="276" t="str">
        <f>IF(D17="","",IF(D17&lt;F62,"Yes",""))</f>
        <v/>
      </c>
      <c r="I62" s="426"/>
      <c r="J62" s="258"/>
      <c r="K62" s="258"/>
      <c r="L62" s="573"/>
      <c r="M62" s="574"/>
    </row>
    <row r="63" spans="1:14" ht="13.5" customHeight="1" x14ac:dyDescent="0.2">
      <c r="A63" s="155" t="str">
        <f>'Methods&amp;Limits'!A10</f>
        <v>(RON 91 fuel only)</v>
      </c>
      <c r="B63" s="156" t="str">
        <f>'Methods&amp;Limits'!B10</f>
        <v>--</v>
      </c>
      <c r="C63" s="38" t="str">
        <f>'Methods&amp;Limits'!E10</f>
        <v>EN-ISO 5164</v>
      </c>
      <c r="D63" s="157">
        <f>'Methods&amp;Limits'!F10</f>
        <v>2005</v>
      </c>
      <c r="E63" s="243">
        <f>'Methods&amp;Limits'!G10</f>
        <v>0.7</v>
      </c>
      <c r="F63" s="159">
        <f>'Methods&amp;Limits'!H10</f>
        <v>90.587000000000003</v>
      </c>
      <c r="G63" s="159"/>
      <c r="H63" s="276" t="str">
        <f>IF(D17="","",IF(D17&lt;F63,"Yes",""))</f>
        <v/>
      </c>
      <c r="I63" s="426"/>
      <c r="J63" s="258"/>
      <c r="K63" s="258"/>
      <c r="L63" s="573"/>
      <c r="M63" s="574"/>
    </row>
    <row r="64" spans="1:14" ht="13.5" customHeight="1" x14ac:dyDescent="0.2">
      <c r="A64" s="152" t="str">
        <f>'Methods&amp;Limits'!A11</f>
        <v>Motor Octane Number (MON)</v>
      </c>
      <c r="B64" s="153" t="str">
        <f>'Methods&amp;Limits'!B11</f>
        <v>--</v>
      </c>
      <c r="C64" s="38" t="str">
        <f>'Methods&amp;Limits'!E11</f>
        <v>EN-ISO 5163</v>
      </c>
      <c r="D64" s="157">
        <f>'Methods&amp;Limits'!F11</f>
        <v>2005</v>
      </c>
      <c r="E64" s="243">
        <f>'Methods&amp;Limits'!G11</f>
        <v>0.9</v>
      </c>
      <c r="F64" s="159">
        <f>'Methods&amp;Limits'!H11</f>
        <v>84.468999999999994</v>
      </c>
      <c r="G64" s="159"/>
      <c r="H64" s="276" t="str">
        <f>IF(D18="","",IF(D18&lt;F64,"Yes",""))</f>
        <v/>
      </c>
      <c r="I64" s="426"/>
      <c r="J64" s="258"/>
      <c r="K64" s="258"/>
      <c r="L64" s="573"/>
      <c r="M64" s="574"/>
    </row>
    <row r="65" spans="1:13" ht="13.5" customHeight="1" x14ac:dyDescent="0.2">
      <c r="A65" s="155" t="str">
        <f>'Methods&amp;Limits'!A12</f>
        <v>(RON 91 fuel only)</v>
      </c>
      <c r="B65" s="156" t="str">
        <f>'Methods&amp;Limits'!B12</f>
        <v>--</v>
      </c>
      <c r="C65" s="38" t="str">
        <f>'Methods&amp;Limits'!E12</f>
        <v>EN-ISO 5163</v>
      </c>
      <c r="D65" s="157">
        <f>'Methods&amp;Limits'!F12</f>
        <v>2005</v>
      </c>
      <c r="E65" s="243">
        <f>'Methods&amp;Limits'!G12</f>
        <v>0.9</v>
      </c>
      <c r="F65" s="159">
        <f>'Methods&amp;Limits'!H12</f>
        <v>80.468999999999994</v>
      </c>
      <c r="G65" s="159"/>
      <c r="H65" s="276" t="str">
        <f>IF(D18="","",IF(D18&lt;F65,"Yes",""))</f>
        <v/>
      </c>
      <c r="I65" s="426"/>
      <c r="J65" s="258"/>
      <c r="K65" s="258"/>
      <c r="L65" s="573"/>
      <c r="M65" s="574"/>
    </row>
    <row r="66" spans="1:13" ht="13.5" customHeight="1" x14ac:dyDescent="0.2">
      <c r="A66" s="152" t="str">
        <f>'Methods&amp;Limits'!A13</f>
        <v>Vapour Pressure, DVPE</v>
      </c>
      <c r="B66" s="153"/>
      <c r="C66" s="160"/>
      <c r="D66" s="161"/>
      <c r="E66" s="244"/>
      <c r="F66" s="162"/>
      <c r="G66" s="163"/>
      <c r="H66" s="277"/>
      <c r="I66" s="285"/>
      <c r="J66" s="285"/>
      <c r="K66" s="285"/>
      <c r="L66" s="285"/>
      <c r="M66" s="211"/>
    </row>
    <row r="67" spans="1:13" ht="13.5" customHeight="1" x14ac:dyDescent="0.2">
      <c r="A67" s="164" t="str">
        <f>'Methods&amp;Limits'!A14</f>
        <v>--summer period (normal)</v>
      </c>
      <c r="B67" s="165" t="str">
        <f>'Methods&amp;Limits'!B14</f>
        <v>kPa</v>
      </c>
      <c r="C67" s="38" t="str">
        <f>'Methods&amp;Limits'!E14</f>
        <v>EN 13016-1</v>
      </c>
      <c r="D67" s="157">
        <f>'Methods&amp;Limits'!F14</f>
        <v>2007</v>
      </c>
      <c r="E67" s="243">
        <f>'Methods&amp;Limits'!G14</f>
        <v>2.2000000000000002</v>
      </c>
      <c r="F67" s="158"/>
      <c r="G67" s="166">
        <f>'Methods&amp;Limits'!I14</f>
        <v>61.298000000000002</v>
      </c>
      <c r="H67" s="276" t="str">
        <f>IF(E$20="","",IF(E$20&gt;G67,"Yes",""))</f>
        <v>Yes</v>
      </c>
      <c r="I67" s="426"/>
      <c r="J67" s="470" t="s">
        <v>308</v>
      </c>
      <c r="K67" s="470" t="s">
        <v>900</v>
      </c>
      <c r="L67" s="606" t="s">
        <v>901</v>
      </c>
      <c r="M67" s="574"/>
    </row>
    <row r="68" spans="1:13" ht="13.5" customHeight="1" x14ac:dyDescent="0.2">
      <c r="A68" s="167" t="str">
        <f>'Methods&amp;Limits'!A15</f>
        <v>-- Petrol with bioethanol content 0-2</v>
      </c>
      <c r="B68" s="165" t="str">
        <f>'Methods&amp;Limits'!B15</f>
        <v>kPa</v>
      </c>
      <c r="C68" s="38" t="str">
        <f>'Methods&amp;Limits'!E15</f>
        <v>EN 1601</v>
      </c>
      <c r="D68" s="157">
        <f>'Methods&amp;Limits'!F15</f>
        <v>1997</v>
      </c>
      <c r="E68" s="243">
        <f>'Methods&amp;Limits'!G15</f>
        <v>2.2999999999999998</v>
      </c>
      <c r="F68" s="158"/>
      <c r="G68" s="166">
        <f>'Methods&amp;Limits'!I15</f>
        <v>67.307000000000002</v>
      </c>
      <c r="H68" s="276" t="str">
        <f t="shared" ref="H68:H73" si="0">IF(E$20="","",IF(E$20&gt;G68,"Yes",""))</f>
        <v>Yes</v>
      </c>
      <c r="I68" s="426"/>
      <c r="J68" s="258"/>
      <c r="K68" s="258"/>
      <c r="L68" s="573"/>
      <c r="M68" s="574"/>
    </row>
    <row r="69" spans="1:13" ht="13.5" customHeight="1" x14ac:dyDescent="0.2">
      <c r="A69" s="168" t="str">
        <f>'Methods&amp;Limits'!A16</f>
        <v>-- Petrol with bioethanol content 2-4</v>
      </c>
      <c r="B69" s="165" t="str">
        <f>'Methods&amp;Limits'!B16</f>
        <v>kPa</v>
      </c>
      <c r="C69" s="38" t="str">
        <f>'Methods&amp;Limits'!E16</f>
        <v>EN 1601</v>
      </c>
      <c r="D69" s="157">
        <f>'Methods&amp;Limits'!F16</f>
        <v>1997</v>
      </c>
      <c r="E69" s="243">
        <f>'Methods&amp;Limits'!G16</f>
        <v>2.2999999999999998</v>
      </c>
      <c r="F69" s="158"/>
      <c r="G69" s="166">
        <f>'Methods&amp;Limits'!I16</f>
        <v>69.156999999999996</v>
      </c>
      <c r="H69" s="276" t="str">
        <f t="shared" si="0"/>
        <v>Yes</v>
      </c>
      <c r="I69" s="426"/>
      <c r="J69" s="258"/>
      <c r="K69" s="258"/>
      <c r="L69" s="573"/>
      <c r="M69" s="574"/>
    </row>
    <row r="70" spans="1:13" ht="13.5" customHeight="1" x14ac:dyDescent="0.2">
      <c r="A70" s="168" t="str">
        <f>'Methods&amp;Limits'!A17</f>
        <v>-- Petrol with bioethanol content 4-6</v>
      </c>
      <c r="B70" s="165" t="str">
        <f>'Methods&amp;Limits'!B17</f>
        <v>kPa</v>
      </c>
      <c r="C70" s="38" t="str">
        <f>'Methods&amp;Limits'!E17</f>
        <v>EN 1601</v>
      </c>
      <c r="D70" s="157">
        <f>'Methods&amp;Limits'!F17</f>
        <v>1997</v>
      </c>
      <c r="E70" s="243">
        <f>'Methods&amp;Limits'!G17</f>
        <v>2.2999999999999998</v>
      </c>
      <c r="F70" s="158"/>
      <c r="G70" s="166">
        <f>'Methods&amp;Limits'!I17</f>
        <v>69.356999999999999</v>
      </c>
      <c r="H70" s="276" t="str">
        <f t="shared" si="0"/>
        <v>Yes</v>
      </c>
      <c r="I70" s="426"/>
      <c r="J70" s="258"/>
      <c r="K70" s="258"/>
      <c r="L70" s="573"/>
      <c r="M70" s="574"/>
    </row>
    <row r="71" spans="1:13" ht="13.5" customHeight="1" x14ac:dyDescent="0.2">
      <c r="A71" s="168" t="str">
        <f>'Methods&amp;Limits'!A18</f>
        <v>-- Petrol with bioethanol content 6-8</v>
      </c>
      <c r="B71" s="165" t="str">
        <f>'Methods&amp;Limits'!B18</f>
        <v>kPa</v>
      </c>
      <c r="C71" s="38" t="str">
        <f>'Methods&amp;Limits'!E18</f>
        <v>EN 1601</v>
      </c>
      <c r="D71" s="157">
        <f>'Methods&amp;Limits'!F18</f>
        <v>1997</v>
      </c>
      <c r="E71" s="243">
        <f>'Methods&amp;Limits'!G18</f>
        <v>2.2999999999999998</v>
      </c>
      <c r="F71" s="158"/>
      <c r="G71" s="166">
        <f>'Methods&amp;Limits'!I18</f>
        <v>69.236999999999995</v>
      </c>
      <c r="H71" s="276" t="str">
        <f t="shared" si="0"/>
        <v>Yes</v>
      </c>
      <c r="I71" s="426"/>
      <c r="J71" s="258"/>
      <c r="K71" s="258"/>
      <c r="L71" s="573"/>
      <c r="M71" s="574"/>
    </row>
    <row r="72" spans="1:13" ht="13.5" customHeight="1" x14ac:dyDescent="0.2">
      <c r="A72" s="168" t="str">
        <f>'Methods&amp;Limits'!A19</f>
        <v>-- Petrol with bioethanol content 8-10</v>
      </c>
      <c r="B72" s="165" t="str">
        <f>'Methods&amp;Limits'!B19</f>
        <v>kPa</v>
      </c>
      <c r="C72" s="38" t="str">
        <f>'Methods&amp;Limits'!E19</f>
        <v>EN 1601</v>
      </c>
      <c r="D72" s="157">
        <f>'Methods&amp;Limits'!F19</f>
        <v>1997</v>
      </c>
      <c r="E72" s="243">
        <f>'Methods&amp;Limits'!G19</f>
        <v>2.2999999999999998</v>
      </c>
      <c r="F72" s="158"/>
      <c r="G72" s="166">
        <f>'Methods&amp;Limits'!I19</f>
        <v>69.117000000000004</v>
      </c>
      <c r="H72" s="276" t="str">
        <f t="shared" si="0"/>
        <v>Yes</v>
      </c>
      <c r="I72" s="426"/>
      <c r="J72" s="258"/>
      <c r="K72" s="258"/>
      <c r="L72" s="573"/>
      <c r="M72" s="574"/>
    </row>
    <row r="73" spans="1:13" ht="22.5" customHeight="1" x14ac:dyDescent="0.2">
      <c r="A73" s="169" t="str">
        <f>'Methods&amp;Limits'!A20</f>
        <v>--summer period (arctic or severe weather conditions)</v>
      </c>
      <c r="B73" s="156" t="str">
        <f>'Methods&amp;Limits'!B20</f>
        <v>kPa</v>
      </c>
      <c r="C73" s="38" t="str">
        <f>'Methods&amp;Limits'!E20</f>
        <v>EN 13016-1</v>
      </c>
      <c r="D73" s="34">
        <f>'Methods&amp;Limits'!F20</f>
        <v>2007</v>
      </c>
      <c r="E73" s="243">
        <f>'Methods&amp;Limits'!G20</f>
        <v>2.2999999999999998</v>
      </c>
      <c r="F73" s="158"/>
      <c r="G73" s="166">
        <f>'Methods&amp;Limits'!I20</f>
        <v>71.356999999999999</v>
      </c>
      <c r="H73" s="276" t="str">
        <f t="shared" si="0"/>
        <v>Yes</v>
      </c>
      <c r="I73" s="426"/>
      <c r="J73" s="258"/>
      <c r="K73" s="258"/>
      <c r="L73" s="573"/>
      <c r="M73" s="574"/>
    </row>
    <row r="74" spans="1:13" ht="13.5" customHeight="1" x14ac:dyDescent="0.2">
      <c r="A74" s="152" t="str">
        <f>'Methods&amp;Limits'!A21</f>
        <v>Distillation *</v>
      </c>
      <c r="B74" s="153"/>
      <c r="C74" s="160"/>
      <c r="D74" s="161"/>
      <c r="E74" s="244"/>
      <c r="F74" s="162"/>
      <c r="G74" s="163"/>
      <c r="H74" s="277"/>
      <c r="I74" s="285"/>
      <c r="J74" s="285"/>
      <c r="K74" s="285"/>
      <c r="L74" s="285"/>
      <c r="M74" s="211"/>
    </row>
    <row r="75" spans="1:13" ht="13.5" customHeight="1" x14ac:dyDescent="0.2">
      <c r="A75" s="164" t="str">
        <f>'Methods&amp;Limits'!A22</f>
        <v>--evaporated at 100 oC</v>
      </c>
      <c r="B75" s="165" t="str">
        <f>'Methods&amp;Limits'!B22</f>
        <v>% V/V</v>
      </c>
      <c r="C75" s="38" t="str">
        <f>'Methods&amp;Limits'!E22</f>
        <v>EN-ISO 3405</v>
      </c>
      <c r="D75" s="157">
        <f>'Methods&amp;Limits'!F22</f>
        <v>2000</v>
      </c>
      <c r="E75" s="250">
        <f>'Methods&amp;Limits'!G22</f>
        <v>4</v>
      </c>
      <c r="F75" s="159">
        <f>'Methods&amp;Limits'!H22</f>
        <v>43.64</v>
      </c>
      <c r="G75" s="159"/>
      <c r="H75" s="276" t="str">
        <f>IF(D22="","",IF(D22&lt;F75,"Yes",""))</f>
        <v/>
      </c>
      <c r="I75" s="426"/>
      <c r="J75" s="258"/>
      <c r="K75" s="258"/>
      <c r="L75" s="573"/>
      <c r="M75" s="574"/>
    </row>
    <row r="76" spans="1:13" ht="13.5" customHeight="1" x14ac:dyDescent="0.2">
      <c r="A76" s="164" t="str">
        <f>'Methods&amp;Limits'!A23</f>
        <v xml:space="preserve">-- evaporated at 150 oC </v>
      </c>
      <c r="B76" s="156" t="str">
        <f>'Methods&amp;Limits'!B23</f>
        <v>% V/V</v>
      </c>
      <c r="C76" s="38" t="str">
        <f>'Methods&amp;Limits'!E23</f>
        <v>EN-ISO 3405</v>
      </c>
      <c r="D76" s="157">
        <f>'Methods&amp;Limits'!F23</f>
        <v>2000</v>
      </c>
      <c r="E76" s="250">
        <f>'Methods&amp;Limits'!G23</f>
        <v>4</v>
      </c>
      <c r="F76" s="159">
        <f>'Methods&amp;Limits'!H23</f>
        <v>72.64</v>
      </c>
      <c r="G76" s="159"/>
      <c r="H76" s="276" t="str">
        <f>IF(D23="","",IF(D23&lt;F76,"Yes",""))</f>
        <v/>
      </c>
      <c r="I76" s="426"/>
      <c r="J76" s="258"/>
      <c r="K76" s="258"/>
      <c r="L76" s="573"/>
      <c r="M76" s="574"/>
    </row>
    <row r="77" spans="1:13" ht="13.5" customHeight="1" x14ac:dyDescent="0.2">
      <c r="A77" s="152" t="str">
        <f>'Methods&amp;Limits'!A24</f>
        <v>Hydrocarbon analysis</v>
      </c>
      <c r="B77" s="153"/>
      <c r="C77" s="160"/>
      <c r="D77" s="161"/>
      <c r="E77" s="244"/>
      <c r="F77" s="162"/>
      <c r="G77" s="163"/>
      <c r="H77" s="277" t="str">
        <f>IF(D24&lt;F77,"Yes","")</f>
        <v/>
      </c>
      <c r="I77" s="285"/>
      <c r="J77" s="285"/>
      <c r="K77" s="285"/>
      <c r="L77" s="285"/>
      <c r="M77" s="211"/>
    </row>
    <row r="78" spans="1:13" ht="13.5" customHeight="1" x14ac:dyDescent="0.2">
      <c r="A78" s="164" t="str">
        <f>'Methods&amp;Limits'!A25</f>
        <v>-- Olefins</v>
      </c>
      <c r="B78" s="165" t="str">
        <f>'Methods&amp;Limits'!B25</f>
        <v>% V/V</v>
      </c>
      <c r="C78" s="38" t="str">
        <f>'Methods&amp;Limits'!E25</f>
        <v>EN 15553</v>
      </c>
      <c r="D78" s="157">
        <f>'Methods&amp;Limits'!F25</f>
        <v>2007</v>
      </c>
      <c r="E78" s="243">
        <f>'Methods&amp;Limits'!G25</f>
        <v>6.4</v>
      </c>
      <c r="F78" s="158"/>
      <c r="G78" s="166">
        <f>'Methods&amp;Limits'!I25</f>
        <v>21.776</v>
      </c>
      <c r="H78" s="276" t="str">
        <f>IF(E$25="","",IF(E$25&gt;G78,"Yes",""))</f>
        <v/>
      </c>
      <c r="I78" s="426"/>
      <c r="J78" s="258"/>
      <c r="K78" s="258"/>
      <c r="L78" s="573"/>
      <c r="M78" s="574"/>
    </row>
    <row r="79" spans="1:13" ht="13.5" customHeight="1" x14ac:dyDescent="0.2">
      <c r="A79" s="170"/>
      <c r="B79" s="165"/>
      <c r="C79" s="38" t="str">
        <f>'Methods&amp;Limits'!E26</f>
        <v>EN-ISO 22854</v>
      </c>
      <c r="D79" s="157">
        <f>'Methods&amp;Limits'!F26</f>
        <v>2008</v>
      </c>
      <c r="E79" s="243">
        <f>'Methods&amp;Limits'!G26</f>
        <v>2.6</v>
      </c>
      <c r="F79" s="158"/>
      <c r="G79" s="166">
        <f>'Methods&amp;Limits'!I26</f>
        <v>19.533999999999999</v>
      </c>
      <c r="H79" s="276" t="str">
        <f>IF(E$25="","",IF(E$25&gt;G79,"Yes",""))</f>
        <v/>
      </c>
      <c r="I79" s="426"/>
      <c r="J79" s="258"/>
      <c r="K79" s="258"/>
      <c r="L79" s="573"/>
      <c r="M79" s="574"/>
    </row>
    <row r="80" spans="1:13" ht="13.5" customHeight="1" x14ac:dyDescent="0.2">
      <c r="A80" s="170" t="str">
        <f>'Methods&amp;Limits'!A27</f>
        <v>*without oxygenates</v>
      </c>
      <c r="B80" s="165"/>
      <c r="C80" s="38" t="str">
        <f>'Methods&amp;Limits'!E27</f>
        <v>EN 15553</v>
      </c>
      <c r="D80" s="157">
        <f>'Methods&amp;Limits'!F27</f>
        <v>2007</v>
      </c>
      <c r="E80" s="243" t="str">
        <f>'Methods&amp;Limits'!G27</f>
        <v>-</v>
      </c>
      <c r="F80" s="158"/>
      <c r="G80" s="166" t="str">
        <f>'Methods&amp;Limits'!I27</f>
        <v>-</v>
      </c>
      <c r="H80" s="276" t="str">
        <f>IF(E$25="","",IF(E$25&gt;G80,"Yes",""))</f>
        <v/>
      </c>
      <c r="I80" s="426"/>
      <c r="J80" s="258"/>
      <c r="K80" s="258"/>
      <c r="L80" s="573"/>
      <c r="M80" s="574"/>
    </row>
    <row r="81" spans="1:13" ht="13.5" customHeight="1" x14ac:dyDescent="0.2">
      <c r="A81" s="170"/>
      <c r="B81" s="165"/>
      <c r="C81" s="38" t="str">
        <f>'Methods&amp;Limits'!E28</f>
        <v>EN-ISO 22854</v>
      </c>
      <c r="D81" s="157">
        <f>'Methods&amp;Limits'!F28</f>
        <v>2008</v>
      </c>
      <c r="E81" s="243" t="str">
        <f>'Methods&amp;Limits'!G28</f>
        <v>-</v>
      </c>
      <c r="F81" s="158"/>
      <c r="G81" s="166" t="str">
        <f>'Methods&amp;Limits'!I28</f>
        <v>-</v>
      </c>
      <c r="H81" s="276" t="str">
        <f>IF(E$25="","",IF(E$25&gt;G81,"Yes",""))</f>
        <v/>
      </c>
      <c r="I81" s="426"/>
      <c r="J81" s="258"/>
      <c r="K81" s="258"/>
      <c r="L81" s="573"/>
      <c r="M81" s="574"/>
    </row>
    <row r="82" spans="1:13" ht="13.5" customHeight="1" x14ac:dyDescent="0.2">
      <c r="A82" s="164" t="str">
        <f>'Methods&amp;Limits'!A29</f>
        <v>-- Olefins (RON 91 fuel only)***</v>
      </c>
      <c r="B82" s="165" t="str">
        <f>'Methods&amp;Limits'!B29</f>
        <v>% V/V</v>
      </c>
      <c r="C82" s="38" t="str">
        <f>'Methods&amp;Limits'!E29</f>
        <v>ASTM D1319</v>
      </c>
      <c r="D82" s="157">
        <f>'Methods&amp;Limits'!F29</f>
        <v>1995</v>
      </c>
      <c r="E82" s="243">
        <f>'Methods&amp;Limits'!G29</f>
        <v>5.0999999999999996</v>
      </c>
      <c r="F82" s="158"/>
      <c r="G82" s="166">
        <f>'Methods&amp;Limits'!I29</f>
        <v>24.009</v>
      </c>
      <c r="H82" s="276" t="str">
        <f>IF(E$25="","",IF(E$25&gt;G82,"Yes",""))</f>
        <v/>
      </c>
      <c r="I82" s="426"/>
      <c r="J82" s="258"/>
      <c r="K82" s="258"/>
      <c r="L82" s="573"/>
      <c r="M82" s="574"/>
    </row>
    <row r="83" spans="1:13" ht="13.5" customHeight="1" x14ac:dyDescent="0.2">
      <c r="A83" s="171" t="str">
        <f>'Methods&amp;Limits'!A30</f>
        <v>-- Aromatics (from 2005)</v>
      </c>
      <c r="B83" s="165"/>
      <c r="C83" s="38" t="str">
        <f>'Methods&amp;Limits'!E30</f>
        <v>EN-ISO 22854</v>
      </c>
      <c r="D83" s="157">
        <f>'Methods&amp;Limits'!F30</f>
        <v>2008</v>
      </c>
      <c r="E83" s="243">
        <f>'Methods&amp;Limits'!G30</f>
        <v>1.7</v>
      </c>
      <c r="F83" s="158"/>
      <c r="G83" s="166">
        <f>'Methods&amp;Limits'!I30</f>
        <v>36.003</v>
      </c>
      <c r="H83" s="276" t="str">
        <f>IF(E$26="","",IF(E$26&gt;G83,"Yes",""))</f>
        <v/>
      </c>
      <c r="I83" s="426"/>
      <c r="J83" s="258"/>
      <c r="K83" s="258"/>
      <c r="L83" s="573"/>
      <c r="M83" s="574"/>
    </row>
    <row r="84" spans="1:13" ht="13.5" customHeight="1" x14ac:dyDescent="0.2">
      <c r="A84" s="171" t="str">
        <f>'Methods&amp;Limits'!A31</f>
        <v>-- Benzene</v>
      </c>
      <c r="B84" s="165" t="str">
        <f>'Methods&amp;Limits'!B31</f>
        <v>% V/V</v>
      </c>
      <c r="C84" s="38" t="str">
        <f>'Methods&amp;Limits'!E31</f>
        <v>EN 12177</v>
      </c>
      <c r="D84" s="157">
        <f>'Methods&amp;Limits'!F31</f>
        <v>1998</v>
      </c>
      <c r="E84" s="245">
        <f>'Methods&amp;Limits'!G31</f>
        <v>0.1</v>
      </c>
      <c r="F84" s="158"/>
      <c r="G84" s="166">
        <f>'Methods&amp;Limits'!I31</f>
        <v>1.0589999999999999</v>
      </c>
      <c r="H84" s="276" t="str">
        <f>IF(E$27="","",IF(E$27&gt;G84,"Yes",""))</f>
        <v/>
      </c>
      <c r="I84" s="426"/>
      <c r="J84" s="258"/>
      <c r="K84" s="258"/>
      <c r="L84" s="573"/>
      <c r="M84" s="574"/>
    </row>
    <row r="85" spans="1:13" ht="13.5" customHeight="1" x14ac:dyDescent="0.2">
      <c r="A85" s="171"/>
      <c r="B85" s="165"/>
      <c r="C85" s="38" t="str">
        <f>'Methods&amp;Limits'!E32</f>
        <v>EN 238</v>
      </c>
      <c r="D85" s="157">
        <f>'Methods&amp;Limits'!F32</f>
        <v>1996</v>
      </c>
      <c r="E85" s="166">
        <f>'Methods&amp;Limits'!G32</f>
        <v>0.17</v>
      </c>
      <c r="F85" s="158"/>
      <c r="G85" s="166">
        <f>'Methods&amp;Limits'!I32</f>
        <v>1.1003000000000001</v>
      </c>
      <c r="H85" s="276" t="str">
        <f>IF(E$27="","",IF(E$27&gt;G85,"Yes",""))</f>
        <v/>
      </c>
      <c r="I85" s="426"/>
      <c r="J85" s="258"/>
      <c r="K85" s="258"/>
      <c r="L85" s="573"/>
      <c r="M85" s="574"/>
    </row>
    <row r="86" spans="1:13" ht="13.5" customHeight="1" x14ac:dyDescent="0.2">
      <c r="A86" s="172"/>
      <c r="B86" s="156"/>
      <c r="C86" s="38" t="str">
        <f>'Methods&amp;Limits'!E33</f>
        <v>EN-ISO 22854</v>
      </c>
      <c r="D86" s="157">
        <f>'Methods&amp;Limits'!F33</f>
        <v>2008</v>
      </c>
      <c r="E86" s="166">
        <f>'Methods&amp;Limits'!G33</f>
        <v>0.05</v>
      </c>
      <c r="F86" s="158"/>
      <c r="G86" s="166">
        <f>'Methods&amp;Limits'!I33</f>
        <v>1.0295000000000001</v>
      </c>
      <c r="H86" s="276" t="str">
        <f>IF(E$27="","",IF(E$27&gt;G86,"Yes",""))</f>
        <v/>
      </c>
      <c r="I86" s="426"/>
      <c r="J86" s="258"/>
      <c r="K86" s="258"/>
      <c r="L86" s="573"/>
      <c r="M86" s="574"/>
    </row>
    <row r="87" spans="1:13" ht="13.5" customHeight="1" x14ac:dyDescent="0.2">
      <c r="A87" s="241" t="str">
        <f>'Methods&amp;Limits'!A34</f>
        <v>Oxygen content</v>
      </c>
      <c r="B87" s="153" t="str">
        <f>'Methods&amp;Limits'!B34</f>
        <v>% (m/m)</v>
      </c>
      <c r="C87" s="175" t="str">
        <f>'Methods&amp;Limits'!E34</f>
        <v>EN 1601</v>
      </c>
      <c r="D87" s="157">
        <f>'Methods&amp;Limits'!F34</f>
        <v>1997</v>
      </c>
      <c r="E87" s="243">
        <f>'Methods&amp;Limits'!G34</f>
        <v>0.41</v>
      </c>
      <c r="F87" s="158"/>
      <c r="G87" s="166">
        <f>'Methods&amp;Limits'!I34</f>
        <v>3.9419</v>
      </c>
      <c r="H87" s="276" t="str">
        <f>IF(E$27="","",IF(E$27&gt;G87,"Yes",""))</f>
        <v/>
      </c>
      <c r="I87" s="426"/>
      <c r="J87" s="258"/>
      <c r="K87" s="258"/>
      <c r="L87" s="573"/>
      <c r="M87" s="574"/>
    </row>
    <row r="88" spans="1:13" ht="13.5" customHeight="1" x14ac:dyDescent="0.2">
      <c r="A88" s="174"/>
      <c r="B88" s="156"/>
      <c r="C88" s="175" t="str">
        <f>'Methods&amp;Limits'!E35</f>
        <v>EN 1601</v>
      </c>
      <c r="D88" s="157">
        <f>'Methods&amp;Limits'!F35</f>
        <v>1997</v>
      </c>
      <c r="E88" s="243">
        <f>'Methods&amp;Limits'!G35</f>
        <v>0.41</v>
      </c>
      <c r="F88" s="158"/>
      <c r="G88" s="166">
        <f>'Methods&amp;Limits'!I35</f>
        <v>2.9419</v>
      </c>
      <c r="H88" s="276" t="str">
        <f>IF(E$27="","",IF(E$27&gt;G88,"Yes",""))</f>
        <v/>
      </c>
      <c r="I88" s="426"/>
      <c r="J88" s="258"/>
      <c r="K88" s="258"/>
      <c r="L88" s="573"/>
      <c r="M88" s="574"/>
    </row>
    <row r="89" spans="1:13" ht="13.5" customHeight="1" x14ac:dyDescent="0.2">
      <c r="A89" s="173" t="str">
        <f>'Methods&amp;Limits'!A36</f>
        <v>Oxygenates</v>
      </c>
      <c r="B89" s="153"/>
      <c r="C89" s="160"/>
      <c r="D89" s="161"/>
      <c r="E89" s="244"/>
      <c r="F89" s="162"/>
      <c r="G89" s="163"/>
      <c r="H89" s="277"/>
      <c r="I89" s="285"/>
      <c r="J89" s="285"/>
      <c r="K89" s="285"/>
      <c r="L89" s="285"/>
      <c r="M89" s="211"/>
    </row>
    <row r="90" spans="1:13" ht="13.5" customHeight="1" x14ac:dyDescent="0.2">
      <c r="A90" s="171" t="str">
        <f>'Methods&amp;Limits'!A37</f>
        <v>-- Methanol</v>
      </c>
      <c r="B90" s="165" t="str">
        <f>'Methods&amp;Limits'!B37</f>
        <v>% V/V</v>
      </c>
      <c r="C90" s="38" t="str">
        <f>'Methods&amp;Limits'!E37</f>
        <v>EN 1601</v>
      </c>
      <c r="D90" s="157">
        <f>'Methods&amp;Limits'!F37</f>
        <v>1997</v>
      </c>
      <c r="E90" s="243">
        <f>'Methods&amp;Limits'!G37</f>
        <v>0.3</v>
      </c>
      <c r="F90" s="158"/>
      <c r="G90" s="166">
        <f>'Methods&amp;Limits'!I37</f>
        <v>3.177</v>
      </c>
      <c r="H90" s="276" t="str">
        <f t="shared" ref="H90:H96" si="1">IF(E31="","",IF(E31&gt;G90,"Yes",""))</f>
        <v/>
      </c>
      <c r="I90" s="426"/>
      <c r="J90" s="258"/>
      <c r="K90" s="258"/>
      <c r="L90" s="573"/>
      <c r="M90" s="574"/>
    </row>
    <row r="91" spans="1:13" ht="13.5" customHeight="1" x14ac:dyDescent="0.2">
      <c r="A91" s="171" t="str">
        <f>'Methods&amp;Limits'!A38</f>
        <v>-- Ethanol</v>
      </c>
      <c r="B91" s="165" t="str">
        <f>'Methods&amp;Limits'!B38</f>
        <v>% V/V</v>
      </c>
      <c r="C91" s="38" t="str">
        <f>'Methods&amp;Limits'!E38</f>
        <v>EN 1601</v>
      </c>
      <c r="D91" s="157">
        <f>'Methods&amp;Limits'!F38</f>
        <v>1997</v>
      </c>
      <c r="E91" s="243">
        <f>'Methods&amp;Limits'!G38</f>
        <v>0.8</v>
      </c>
      <c r="F91" s="158"/>
      <c r="G91" s="166">
        <f>'Methods&amp;Limits'!I38</f>
        <v>10.472</v>
      </c>
      <c r="H91" s="276" t="str">
        <f t="shared" si="1"/>
        <v/>
      </c>
      <c r="I91" s="426"/>
      <c r="J91" s="258"/>
      <c r="K91" s="258"/>
      <c r="L91" s="573"/>
      <c r="M91" s="574"/>
    </row>
    <row r="92" spans="1:13" ht="13.5" customHeight="1" x14ac:dyDescent="0.2">
      <c r="A92" s="171" t="str">
        <f>'Methods&amp;Limits'!A39</f>
        <v>-- Iso-propyl alcohol</v>
      </c>
      <c r="B92" s="165" t="str">
        <f>'Methods&amp;Limits'!B39</f>
        <v>% V/V</v>
      </c>
      <c r="C92" s="38" t="str">
        <f>'Methods&amp;Limits'!E39</f>
        <v>EN 1601</v>
      </c>
      <c r="D92" s="157">
        <f>'Methods&amp;Limits'!F39</f>
        <v>1997</v>
      </c>
      <c r="E92" s="243">
        <f>'Methods&amp;Limits'!G39</f>
        <v>0.9</v>
      </c>
      <c r="F92" s="158"/>
      <c r="G92" s="166">
        <f>'Methods&amp;Limits'!I39</f>
        <v>12.531000000000001</v>
      </c>
      <c r="H92" s="276" t="str">
        <f t="shared" si="1"/>
        <v/>
      </c>
      <c r="I92" s="426"/>
      <c r="J92" s="258"/>
      <c r="K92" s="258"/>
      <c r="L92" s="573"/>
      <c r="M92" s="574"/>
    </row>
    <row r="93" spans="1:13" ht="13.5" customHeight="1" x14ac:dyDescent="0.2">
      <c r="A93" s="171" t="str">
        <f>'Methods&amp;Limits'!A40</f>
        <v>-- Tert-butyl alcohol</v>
      </c>
      <c r="B93" s="165" t="str">
        <f>'Methods&amp;Limits'!B40</f>
        <v>% V/V</v>
      </c>
      <c r="C93" s="38" t="str">
        <f>'Methods&amp;Limits'!E40</f>
        <v>EN 1601</v>
      </c>
      <c r="D93" s="157">
        <f>'Methods&amp;Limits'!F40</f>
        <v>1997</v>
      </c>
      <c r="E93" s="243">
        <f>'Methods&amp;Limits'!G40</f>
        <v>1</v>
      </c>
      <c r="F93" s="158"/>
      <c r="G93" s="166">
        <f>'Methods&amp;Limits'!I40</f>
        <v>15.59</v>
      </c>
      <c r="H93" s="276" t="str">
        <f t="shared" si="1"/>
        <v/>
      </c>
      <c r="I93" s="426"/>
      <c r="J93" s="258"/>
      <c r="K93" s="258"/>
      <c r="L93" s="573"/>
      <c r="M93" s="574"/>
    </row>
    <row r="94" spans="1:13" ht="13.5" customHeight="1" x14ac:dyDescent="0.2">
      <c r="A94" s="171" t="str">
        <f>'Methods&amp;Limits'!A41</f>
        <v>-- Iso-butyl alcohol</v>
      </c>
      <c r="B94" s="165" t="str">
        <f>'Methods&amp;Limits'!B41</f>
        <v>% V/V</v>
      </c>
      <c r="C94" s="38" t="str">
        <f>'Methods&amp;Limits'!E41</f>
        <v>EN 1601</v>
      </c>
      <c r="D94" s="157">
        <f>'Methods&amp;Limits'!F41</f>
        <v>1997</v>
      </c>
      <c r="E94" s="243">
        <f>'Methods&amp;Limits'!G41</f>
        <v>1</v>
      </c>
      <c r="F94" s="158"/>
      <c r="G94" s="166">
        <f>'Methods&amp;Limits'!I41</f>
        <v>15.59</v>
      </c>
      <c r="H94" s="276" t="str">
        <f t="shared" si="1"/>
        <v/>
      </c>
      <c r="I94" s="426"/>
      <c r="J94" s="258"/>
      <c r="K94" s="258"/>
      <c r="L94" s="573"/>
      <c r="M94" s="574"/>
    </row>
    <row r="95" spans="1:13" ht="13.5" customHeight="1" x14ac:dyDescent="0.2">
      <c r="A95" s="174" t="str">
        <f>'Methods&amp;Limits'!A42</f>
        <v>-- Ethers with 5 or more carbon atoms per molecule</v>
      </c>
      <c r="B95" s="165" t="str">
        <f>'Methods&amp;Limits'!B42</f>
        <v>% V/V</v>
      </c>
      <c r="C95" s="38" t="str">
        <f>'Methods&amp;Limits'!E42</f>
        <v>EN 1601</v>
      </c>
      <c r="D95" s="157">
        <f>'Methods&amp;Limits'!F42</f>
        <v>1997</v>
      </c>
      <c r="E95" s="243">
        <f>'Methods&amp;Limits'!G42</f>
        <v>1</v>
      </c>
      <c r="F95" s="158"/>
      <c r="G95" s="166">
        <f>'Methods&amp;Limits'!I42</f>
        <v>22.59</v>
      </c>
      <c r="H95" s="276" t="str">
        <f t="shared" si="1"/>
        <v/>
      </c>
      <c r="I95" s="426"/>
      <c r="J95" s="258"/>
      <c r="K95" s="258"/>
      <c r="L95" s="573"/>
      <c r="M95" s="574"/>
    </row>
    <row r="96" spans="1:13" ht="13.5" customHeight="1" x14ac:dyDescent="0.2">
      <c r="A96" s="174" t="str">
        <f>'Methods&amp;Limits'!A43</f>
        <v>-- other oxygenates</v>
      </c>
      <c r="B96" s="156" t="str">
        <f>'Methods&amp;Limits'!B43</f>
        <v>% V/V</v>
      </c>
      <c r="C96" s="175" t="str">
        <f>'Methods&amp;Limits'!E43</f>
        <v>EN 1601</v>
      </c>
      <c r="D96" s="157">
        <f>'Methods&amp;Limits'!F43</f>
        <v>1997</v>
      </c>
      <c r="E96" s="243">
        <f>'Methods&amp;Limits'!G43</f>
        <v>1</v>
      </c>
      <c r="F96" s="158"/>
      <c r="G96" s="166">
        <f>'Methods&amp;Limits'!I43</f>
        <v>15.59</v>
      </c>
      <c r="H96" s="276" t="str">
        <f t="shared" si="1"/>
        <v/>
      </c>
      <c r="I96" s="426"/>
      <c r="J96" s="258"/>
      <c r="K96" s="258"/>
      <c r="L96" s="573"/>
      <c r="M96" s="574"/>
    </row>
    <row r="97" spans="1:13" ht="13.5" customHeight="1" x14ac:dyDescent="0.2">
      <c r="A97" s="241" t="str">
        <f>'Methods&amp;Limits'!A44</f>
        <v>Oxygen content</v>
      </c>
      <c r="B97" s="153" t="str">
        <f>'Methods&amp;Limits'!B44</f>
        <v>% (m/m)</v>
      </c>
      <c r="C97" s="175" t="str">
        <f>'Methods&amp;Limits'!E44</f>
        <v>EN 13132</v>
      </c>
      <c r="D97" s="157">
        <f>'Methods&amp;Limits'!F44</f>
        <v>2000</v>
      </c>
      <c r="E97" s="243">
        <f>'Methods&amp;Limits'!G44</f>
        <v>0.3</v>
      </c>
      <c r="F97" s="158"/>
      <c r="G97" s="166">
        <f>'Methods&amp;Limits'!I44</f>
        <v>3.8770000000000002</v>
      </c>
      <c r="H97" s="276" t="str">
        <f>IF(E28="","",IF(E28&gt;G97,"Yes",""))</f>
        <v/>
      </c>
      <c r="I97" s="426"/>
      <c r="J97" s="258"/>
      <c r="K97" s="258"/>
      <c r="L97" s="573"/>
      <c r="M97" s="574"/>
    </row>
    <row r="98" spans="1:13" ht="13.5" customHeight="1" x14ac:dyDescent="0.2">
      <c r="A98" s="174"/>
      <c r="B98" s="156"/>
      <c r="C98" s="175" t="str">
        <f>'Methods&amp;Limits'!E45</f>
        <v>EN 13132</v>
      </c>
      <c r="D98" s="157">
        <f>'Methods&amp;Limits'!F45</f>
        <v>2000</v>
      </c>
      <c r="E98" s="243">
        <f>'Methods&amp;Limits'!G45</f>
        <v>0.3</v>
      </c>
      <c r="F98" s="158"/>
      <c r="G98" s="166">
        <f>'Methods&amp;Limits'!I45</f>
        <v>2.8770000000000002</v>
      </c>
      <c r="H98" s="276" t="str">
        <f>IF(E29="","",IF(E29&gt;G98,"Yes",""))</f>
        <v/>
      </c>
      <c r="I98" s="426"/>
      <c r="J98" s="258"/>
      <c r="K98" s="258"/>
      <c r="L98" s="573"/>
      <c r="M98" s="574"/>
    </row>
    <row r="99" spans="1:13" ht="13.5" customHeight="1" x14ac:dyDescent="0.2">
      <c r="A99" s="176" t="str">
        <f>'Methods&amp;Limits'!A46</f>
        <v>Oxygenates</v>
      </c>
      <c r="B99" s="153"/>
      <c r="C99" s="160"/>
      <c r="D99" s="161"/>
      <c r="E99" s="244"/>
      <c r="F99" s="162"/>
      <c r="G99" s="163"/>
      <c r="H99" s="277"/>
      <c r="I99" s="285"/>
      <c r="J99" s="285"/>
      <c r="K99" s="285"/>
      <c r="L99" s="285"/>
      <c r="M99" s="211"/>
    </row>
    <row r="100" spans="1:13" ht="13.5" customHeight="1" x14ac:dyDescent="0.2">
      <c r="A100" s="174" t="str">
        <f>'Methods&amp;Limits'!A47</f>
        <v>-- Methanol</v>
      </c>
      <c r="B100" s="165" t="str">
        <f>'Methods&amp;Limits'!B47</f>
        <v>% V/V</v>
      </c>
      <c r="C100" s="175" t="str">
        <f>'Methods&amp;Limits'!E47</f>
        <v>EN 13132</v>
      </c>
      <c r="D100" s="157">
        <f>'Methods&amp;Limits'!F47</f>
        <v>2000</v>
      </c>
      <c r="E100" s="243">
        <f>'Methods&amp;Limits'!G47</f>
        <v>0.3</v>
      </c>
      <c r="F100" s="158"/>
      <c r="G100" s="166">
        <f>'Methods&amp;Limits'!I47</f>
        <v>3.177</v>
      </c>
      <c r="H100" s="276" t="str">
        <f t="shared" ref="H100:H106" si="2">IF(E31="","",IF(E31&gt;G100,"Yes",""))</f>
        <v/>
      </c>
      <c r="I100" s="426"/>
      <c r="J100" s="258"/>
      <c r="K100" s="258"/>
      <c r="L100" s="573"/>
      <c r="M100" s="574"/>
    </row>
    <row r="101" spans="1:13" ht="13.5" customHeight="1" x14ac:dyDescent="0.2">
      <c r="A101" s="174" t="str">
        <f>'Methods&amp;Limits'!A48</f>
        <v>-- Ethanol</v>
      </c>
      <c r="B101" s="165" t="str">
        <f>'Methods&amp;Limits'!B48</f>
        <v>% V/V</v>
      </c>
      <c r="C101" s="175" t="str">
        <f>'Methods&amp;Limits'!E48</f>
        <v>EN 13132</v>
      </c>
      <c r="D101" s="157">
        <f>'Methods&amp;Limits'!F48</f>
        <v>2000</v>
      </c>
      <c r="E101" s="243">
        <f>'Methods&amp;Limits'!G48</f>
        <v>0.8</v>
      </c>
      <c r="F101" s="158"/>
      <c r="G101" s="166">
        <f>'Methods&amp;Limits'!I48</f>
        <v>10.472</v>
      </c>
      <c r="H101" s="276" t="str">
        <f t="shared" si="2"/>
        <v/>
      </c>
      <c r="I101" s="426"/>
      <c r="J101" s="258"/>
      <c r="K101" s="258"/>
      <c r="L101" s="573"/>
      <c r="M101" s="574"/>
    </row>
    <row r="102" spans="1:13" ht="13.5" customHeight="1" x14ac:dyDescent="0.2">
      <c r="A102" s="174" t="str">
        <f>'Methods&amp;Limits'!A49</f>
        <v>-- Iso-propyl alcohol</v>
      </c>
      <c r="B102" s="165" t="str">
        <f>'Methods&amp;Limits'!B49</f>
        <v>% V/V</v>
      </c>
      <c r="C102" s="175" t="str">
        <f>'Methods&amp;Limits'!E49</f>
        <v>EN 13132</v>
      </c>
      <c r="D102" s="157">
        <f>'Methods&amp;Limits'!F49</f>
        <v>2000</v>
      </c>
      <c r="E102" s="243">
        <f>'Methods&amp;Limits'!G49</f>
        <v>0.8</v>
      </c>
      <c r="F102" s="158"/>
      <c r="G102" s="166">
        <f>'Methods&amp;Limits'!I49</f>
        <v>12.472</v>
      </c>
      <c r="H102" s="276" t="str">
        <f t="shared" si="2"/>
        <v/>
      </c>
      <c r="I102" s="426"/>
      <c r="J102" s="258"/>
      <c r="K102" s="258"/>
      <c r="L102" s="573"/>
      <c r="M102" s="574"/>
    </row>
    <row r="103" spans="1:13" ht="13.5" customHeight="1" x14ac:dyDescent="0.2">
      <c r="A103" s="174" t="str">
        <f>'Methods&amp;Limits'!A50</f>
        <v>-- Tert-butyl alcohol</v>
      </c>
      <c r="B103" s="165" t="str">
        <f>'Methods&amp;Limits'!B50</f>
        <v>% V/V</v>
      </c>
      <c r="C103" s="175" t="str">
        <f>'Methods&amp;Limits'!E50</f>
        <v>EN 13132</v>
      </c>
      <c r="D103" s="157">
        <f>'Methods&amp;Limits'!F50</f>
        <v>2000</v>
      </c>
      <c r="E103" s="243">
        <f>'Methods&amp;Limits'!G50</f>
        <v>1</v>
      </c>
      <c r="F103" s="158"/>
      <c r="G103" s="166">
        <f>'Methods&amp;Limits'!I50</f>
        <v>15.59</v>
      </c>
      <c r="H103" s="276" t="str">
        <f t="shared" si="2"/>
        <v/>
      </c>
      <c r="I103" s="426"/>
      <c r="J103" s="258"/>
      <c r="K103" s="258"/>
      <c r="L103" s="573"/>
      <c r="M103" s="574"/>
    </row>
    <row r="104" spans="1:13" ht="13.5" customHeight="1" x14ac:dyDescent="0.2">
      <c r="A104" s="174" t="str">
        <f>'Methods&amp;Limits'!A51</f>
        <v>-- Iso-butyl alcohol</v>
      </c>
      <c r="B104" s="165" t="str">
        <f>'Methods&amp;Limits'!B51</f>
        <v>% V/V</v>
      </c>
      <c r="C104" s="175" t="str">
        <f>'Methods&amp;Limits'!E51</f>
        <v>EN 13132</v>
      </c>
      <c r="D104" s="157">
        <f>'Methods&amp;Limits'!F51</f>
        <v>2000</v>
      </c>
      <c r="E104" s="243">
        <f>'Methods&amp;Limits'!G51</f>
        <v>1</v>
      </c>
      <c r="F104" s="158"/>
      <c r="G104" s="166">
        <f>'Methods&amp;Limits'!I51</f>
        <v>15.59</v>
      </c>
      <c r="H104" s="276" t="str">
        <f t="shared" si="2"/>
        <v/>
      </c>
      <c r="I104" s="426"/>
      <c r="J104" s="258"/>
      <c r="K104" s="258"/>
      <c r="L104" s="573"/>
      <c r="M104" s="574"/>
    </row>
    <row r="105" spans="1:13" ht="13.5" customHeight="1" x14ac:dyDescent="0.2">
      <c r="A105" s="174" t="str">
        <f>'Methods&amp;Limits'!A52</f>
        <v>-- Ethers with 5 or more carbon atoms per molecule</v>
      </c>
      <c r="B105" s="165" t="str">
        <f>'Methods&amp;Limits'!B52</f>
        <v>% V/V</v>
      </c>
      <c r="C105" s="175" t="str">
        <f>'Methods&amp;Limits'!E52</f>
        <v>EN 13132</v>
      </c>
      <c r="D105" s="157">
        <f>'Methods&amp;Limits'!F52</f>
        <v>2000</v>
      </c>
      <c r="E105" s="166">
        <f>'Methods&amp;Limits'!G52</f>
        <v>1</v>
      </c>
      <c r="F105" s="158"/>
      <c r="G105" s="166">
        <f>'Methods&amp;Limits'!I52</f>
        <v>22.59</v>
      </c>
      <c r="H105" s="276" t="str">
        <f t="shared" si="2"/>
        <v/>
      </c>
      <c r="I105" s="426"/>
      <c r="J105" s="258"/>
      <c r="K105" s="258"/>
      <c r="L105" s="573"/>
      <c r="M105" s="574"/>
    </row>
    <row r="106" spans="1:13" ht="13.5" customHeight="1" x14ac:dyDescent="0.2">
      <c r="A106" s="174" t="str">
        <f>'Methods&amp;Limits'!A53</f>
        <v>-- other oxygenates</v>
      </c>
      <c r="B106" s="156" t="str">
        <f>'Methods&amp;Limits'!B53</f>
        <v>% V/V</v>
      </c>
      <c r="C106" s="175" t="str">
        <f>'Methods&amp;Limits'!E53</f>
        <v>EN 13132</v>
      </c>
      <c r="D106" s="157">
        <f>'Methods&amp;Limits'!F53</f>
        <v>2000</v>
      </c>
      <c r="E106" s="243">
        <f>'Methods&amp;Limits'!G53</f>
        <v>1</v>
      </c>
      <c r="F106" s="158"/>
      <c r="G106" s="166">
        <f>'Methods&amp;Limits'!I53</f>
        <v>15.59</v>
      </c>
      <c r="H106" s="276" t="str">
        <f t="shared" si="2"/>
        <v/>
      </c>
      <c r="I106" s="426"/>
      <c r="J106" s="258"/>
      <c r="K106" s="258"/>
      <c r="L106" s="573"/>
      <c r="M106" s="574"/>
    </row>
    <row r="107" spans="1:13" ht="13.5" customHeight="1" x14ac:dyDescent="0.2">
      <c r="A107" s="241" t="str">
        <f>'Methods&amp;Limits'!A54</f>
        <v>Oxygen content</v>
      </c>
      <c r="B107" s="153" t="str">
        <f>'Methods&amp;Limits'!B54</f>
        <v>% (m/m)</v>
      </c>
      <c r="C107" s="175" t="str">
        <f>'Methods&amp;Limits'!E54</f>
        <v>EN-ISO 22854</v>
      </c>
      <c r="D107" s="157">
        <f>'Methods&amp;Limits'!F54</f>
        <v>2008</v>
      </c>
      <c r="E107" s="243">
        <f>'Methods&amp;Limits'!G54</f>
        <v>0.4</v>
      </c>
      <c r="F107" s="158"/>
      <c r="G107" s="166">
        <f>'Methods&amp;Limits'!I54</f>
        <v>3.9359999999999999</v>
      </c>
      <c r="H107" s="276" t="str">
        <f>IF(E28="","",IF(E28&gt;G107,"Yes",""))</f>
        <v/>
      </c>
      <c r="I107" s="426"/>
      <c r="J107" s="258"/>
      <c r="K107" s="258"/>
      <c r="L107" s="573"/>
      <c r="M107" s="574"/>
    </row>
    <row r="108" spans="1:13" ht="13.5" customHeight="1" x14ac:dyDescent="0.2">
      <c r="A108" s="174"/>
      <c r="B108" s="156"/>
      <c r="C108" s="175" t="str">
        <f>'Methods&amp;Limits'!E55</f>
        <v>EN-ISO 22854</v>
      </c>
      <c r="D108" s="157">
        <f>'Methods&amp;Limits'!F55</f>
        <v>2008</v>
      </c>
      <c r="E108" s="243">
        <f>'Methods&amp;Limits'!G55</f>
        <v>0.4</v>
      </c>
      <c r="F108" s="158"/>
      <c r="G108" s="166">
        <f>'Methods&amp;Limits'!I55</f>
        <v>2.9359999999999999</v>
      </c>
      <c r="H108" s="276" t="str">
        <f>IF(E29="","",IF(E29&gt;G108,"Yes",""))</f>
        <v/>
      </c>
      <c r="I108" s="426"/>
      <c r="J108" s="258"/>
      <c r="K108" s="258"/>
      <c r="L108" s="573"/>
      <c r="M108" s="574"/>
    </row>
    <row r="109" spans="1:13" ht="13.5" customHeight="1" x14ac:dyDescent="0.2">
      <c r="A109" s="241" t="str">
        <f>'Methods&amp;Limits'!A56</f>
        <v>Oxyginates</v>
      </c>
      <c r="B109" s="153"/>
      <c r="C109" s="160"/>
      <c r="D109" s="161"/>
      <c r="E109" s="244"/>
      <c r="F109" s="162"/>
      <c r="G109" s="163"/>
      <c r="H109" s="277"/>
      <c r="I109" s="285"/>
      <c r="J109" s="285"/>
      <c r="K109" s="285"/>
      <c r="L109" s="285"/>
      <c r="M109" s="211"/>
    </row>
    <row r="110" spans="1:13" ht="13.5" customHeight="1" x14ac:dyDescent="0.2">
      <c r="A110" s="174" t="str">
        <f>'Methods&amp;Limits'!A57</f>
        <v>-- Methanol</v>
      </c>
      <c r="B110" s="165" t="str">
        <f>'Methods&amp;Limits'!B57</f>
        <v>% V/V</v>
      </c>
      <c r="C110" s="175" t="str">
        <f>'Methods&amp;Limits'!E57</f>
        <v>EN-ISO 22854</v>
      </c>
      <c r="D110" s="157">
        <f>'Methods&amp;Limits'!F57</f>
        <v>2008</v>
      </c>
      <c r="E110" s="243">
        <f>'Methods&amp;Limits'!G57</f>
        <v>0.4</v>
      </c>
      <c r="F110" s="158"/>
      <c r="G110" s="166">
        <f>'Methods&amp;Limits'!I57</f>
        <v>3.2359999999999998</v>
      </c>
      <c r="H110" s="276" t="str">
        <f t="shared" ref="H110:H116" si="3">IF(E31="","",IF(E31&gt;G110,"Yes",""))</f>
        <v/>
      </c>
      <c r="I110" s="426"/>
      <c r="J110" s="258"/>
      <c r="K110" s="258"/>
      <c r="L110" s="573"/>
      <c r="M110" s="574"/>
    </row>
    <row r="111" spans="1:13" ht="13.5" customHeight="1" x14ac:dyDescent="0.2">
      <c r="A111" s="174" t="str">
        <f>'Methods&amp;Limits'!A58</f>
        <v>-- Ethanol</v>
      </c>
      <c r="B111" s="165" t="str">
        <f>'Methods&amp;Limits'!B58</f>
        <v>% V/V</v>
      </c>
      <c r="C111" s="175" t="str">
        <f>'Methods&amp;Limits'!E58</f>
        <v>EN-ISO 22854</v>
      </c>
      <c r="D111" s="157">
        <f>'Methods&amp;Limits'!F58</f>
        <v>2008</v>
      </c>
      <c r="E111" s="243">
        <f>'Methods&amp;Limits'!G58</f>
        <v>0.6</v>
      </c>
      <c r="F111" s="158"/>
      <c r="G111" s="166">
        <f>'Methods&amp;Limits'!I58</f>
        <v>10.353999999999999</v>
      </c>
      <c r="H111" s="276" t="str">
        <f t="shared" si="3"/>
        <v/>
      </c>
      <c r="I111" s="426"/>
      <c r="J111" s="258"/>
      <c r="K111" s="258"/>
      <c r="L111" s="573"/>
      <c r="M111" s="574"/>
    </row>
    <row r="112" spans="1:13" ht="13.5" customHeight="1" x14ac:dyDescent="0.2">
      <c r="A112" s="174" t="str">
        <f>'Methods&amp;Limits'!A59</f>
        <v>-- Iso-propyl alcohol</v>
      </c>
      <c r="B112" s="165" t="str">
        <f>'Methods&amp;Limits'!B59</f>
        <v>% V/V</v>
      </c>
      <c r="C112" s="175" t="str">
        <f>'Methods&amp;Limits'!E59</f>
        <v>EN-ISO 22854</v>
      </c>
      <c r="D112" s="157">
        <f>'Methods&amp;Limits'!F59</f>
        <v>2008</v>
      </c>
      <c r="E112" s="243">
        <f>'Methods&amp;Limits'!G59</f>
        <v>0.7</v>
      </c>
      <c r="F112" s="158"/>
      <c r="G112" s="166">
        <f>'Methods&amp;Limits'!I59</f>
        <v>12.413</v>
      </c>
      <c r="H112" s="276" t="str">
        <f t="shared" si="3"/>
        <v/>
      </c>
      <c r="I112" s="426"/>
      <c r="J112" s="258"/>
      <c r="K112" s="258"/>
      <c r="L112" s="573"/>
      <c r="M112" s="574"/>
    </row>
    <row r="113" spans="1:13" ht="13.5" customHeight="1" x14ac:dyDescent="0.2">
      <c r="A113" s="174" t="str">
        <f>'Methods&amp;Limits'!A60</f>
        <v>-- Tert-butyl alcohol</v>
      </c>
      <c r="B113" s="165" t="str">
        <f>'Methods&amp;Limits'!B60</f>
        <v>% V/V</v>
      </c>
      <c r="C113" s="175" t="str">
        <f>'Methods&amp;Limits'!E60</f>
        <v>EN-ISO 22854</v>
      </c>
      <c r="D113" s="157">
        <f>'Methods&amp;Limits'!F60</f>
        <v>2008</v>
      </c>
      <c r="E113" s="243">
        <f>'Methods&amp;Limits'!G60</f>
        <v>0.7</v>
      </c>
      <c r="F113" s="158"/>
      <c r="G113" s="166">
        <f>'Methods&amp;Limits'!I60</f>
        <v>15.413</v>
      </c>
      <c r="H113" s="276" t="str">
        <f t="shared" si="3"/>
        <v/>
      </c>
      <c r="I113" s="426"/>
      <c r="J113" s="258"/>
      <c r="K113" s="258"/>
      <c r="L113" s="573"/>
      <c r="M113" s="574"/>
    </row>
    <row r="114" spans="1:13" ht="13.5" customHeight="1" x14ac:dyDescent="0.2">
      <c r="A114" s="174" t="str">
        <f>'Methods&amp;Limits'!A61</f>
        <v>-- Iso-butyl alcohol</v>
      </c>
      <c r="B114" s="165" t="str">
        <f>'Methods&amp;Limits'!B61</f>
        <v>% V/V</v>
      </c>
      <c r="C114" s="175" t="str">
        <f>'Methods&amp;Limits'!E61</f>
        <v>EN-ISO 22854</v>
      </c>
      <c r="D114" s="157">
        <f>'Methods&amp;Limits'!F61</f>
        <v>2008</v>
      </c>
      <c r="E114" s="243">
        <f>'Methods&amp;Limits'!G61</f>
        <v>0.7</v>
      </c>
      <c r="F114" s="158"/>
      <c r="G114" s="166">
        <f>'Methods&amp;Limits'!I61</f>
        <v>15.413</v>
      </c>
      <c r="H114" s="276" t="str">
        <f t="shared" si="3"/>
        <v/>
      </c>
      <c r="I114" s="426"/>
      <c r="J114" s="258"/>
      <c r="K114" s="258"/>
      <c r="L114" s="573"/>
      <c r="M114" s="574"/>
    </row>
    <row r="115" spans="1:13" ht="13.5" customHeight="1" x14ac:dyDescent="0.2">
      <c r="A115" s="174" t="str">
        <f>'Methods&amp;Limits'!A62</f>
        <v>-- Ethers with 5 or more carbon atoms per molecule</v>
      </c>
      <c r="B115" s="165" t="str">
        <f>'Methods&amp;Limits'!B62</f>
        <v>% V/V</v>
      </c>
      <c r="C115" s="175" t="str">
        <f>'Methods&amp;Limits'!E62</f>
        <v>EN-ISO 22854</v>
      </c>
      <c r="D115" s="157">
        <f>'Methods&amp;Limits'!F62</f>
        <v>2008</v>
      </c>
      <c r="E115" s="243">
        <f>'Methods&amp;Limits'!G62</f>
        <v>0.9</v>
      </c>
      <c r="F115" s="158"/>
      <c r="G115" s="166">
        <f>'Methods&amp;Limits'!I62</f>
        <v>22.530999999999999</v>
      </c>
      <c r="H115" s="276" t="str">
        <f t="shared" si="3"/>
        <v/>
      </c>
      <c r="I115" s="426"/>
      <c r="J115" s="258"/>
      <c r="K115" s="258"/>
      <c r="L115" s="573"/>
      <c r="M115" s="574"/>
    </row>
    <row r="116" spans="1:13" ht="13.5" customHeight="1" x14ac:dyDescent="0.2">
      <c r="A116" s="174" t="str">
        <f>'Methods&amp;Limits'!A63</f>
        <v>-- other oxygenates</v>
      </c>
      <c r="B116" s="156" t="str">
        <f>'Methods&amp;Limits'!B63</f>
        <v>% V/V</v>
      </c>
      <c r="C116" s="175" t="str">
        <f>'Methods&amp;Limits'!E63</f>
        <v>EN-ISO 22854</v>
      </c>
      <c r="D116" s="157">
        <f>'Methods&amp;Limits'!F63</f>
        <v>2008</v>
      </c>
      <c r="E116" s="243">
        <f>'Methods&amp;Limits'!G63</f>
        <v>0.7</v>
      </c>
      <c r="F116" s="158"/>
      <c r="G116" s="166">
        <f>'Methods&amp;Limits'!I63</f>
        <v>15.413</v>
      </c>
      <c r="H116" s="276" t="str">
        <f t="shared" si="3"/>
        <v/>
      </c>
      <c r="I116" s="426"/>
      <c r="J116" s="258"/>
      <c r="K116" s="258"/>
      <c r="L116" s="573"/>
      <c r="M116" s="574"/>
    </row>
    <row r="117" spans="1:13" ht="13.5" customHeight="1" x14ac:dyDescent="0.2">
      <c r="A117" s="200" t="str">
        <f>'Methods&amp;Limits'!A64:A64</f>
        <v>Sulphur content (sulphur free, from 2005)**</v>
      </c>
      <c r="B117" s="209" t="str">
        <f>'Methods&amp;Limits'!B64</f>
        <v>mg/kg</v>
      </c>
      <c r="C117" s="38" t="str">
        <f>'Methods&amp;Limits'!E64</f>
        <v>EN-ISO 14596</v>
      </c>
      <c r="D117" s="157">
        <f>'Methods&amp;Limits'!F64</f>
        <v>1998</v>
      </c>
      <c r="E117" s="246">
        <f>'Methods&amp;Limits'!G64</f>
        <v>5</v>
      </c>
      <c r="F117" s="158"/>
      <c r="G117" s="166">
        <f>'Methods&amp;Limits'!I64</f>
        <v>12.95</v>
      </c>
      <c r="H117" s="276" t="str">
        <f>IF(E$38="","",IF(E$38&gt;G117,"Yes",""))</f>
        <v/>
      </c>
      <c r="I117" s="426"/>
      <c r="J117" s="258"/>
      <c r="K117" s="258"/>
      <c r="L117" s="573"/>
      <c r="M117" s="574"/>
    </row>
    <row r="118" spans="1:13" ht="13.5" customHeight="1" x14ac:dyDescent="0.2">
      <c r="A118" s="206"/>
      <c r="B118" s="205"/>
      <c r="C118" s="38" t="str">
        <f>'Methods&amp;Limits'!E65</f>
        <v>EN 24260</v>
      </c>
      <c r="D118" s="157">
        <f>'Methods&amp;Limits'!F65</f>
        <v>1994</v>
      </c>
      <c r="E118" s="246">
        <f>'Methods&amp;Limits'!G65</f>
        <v>1</v>
      </c>
      <c r="F118" s="158"/>
      <c r="G118" s="166">
        <f>'Methods&amp;Limits'!I65</f>
        <v>10.59</v>
      </c>
      <c r="H118" s="276" t="str">
        <f>IF(E$38="","",IF(E$38&gt;G118,"Yes",""))</f>
        <v>Yes</v>
      </c>
      <c r="I118" s="426"/>
      <c r="J118" s="258"/>
      <c r="K118" s="258"/>
      <c r="L118" s="606" t="s">
        <v>902</v>
      </c>
      <c r="M118" s="574"/>
    </row>
    <row r="119" spans="1:13" ht="13.5" customHeight="1" x14ac:dyDescent="0.2">
      <c r="A119" s="206"/>
      <c r="B119" s="205"/>
      <c r="C119" s="38" t="str">
        <f>'Methods&amp;Limits'!E66</f>
        <v>EN-ISO 20846</v>
      </c>
      <c r="D119" s="157">
        <f>'Methods&amp;Limits'!F66</f>
        <v>2004</v>
      </c>
      <c r="E119" s="246">
        <f>'Methods&amp;Limits'!G66</f>
        <v>2.7</v>
      </c>
      <c r="F119" s="158"/>
      <c r="G119" s="166">
        <f>'Methods&amp;Limits'!I66</f>
        <v>11.593</v>
      </c>
      <c r="H119" s="276" t="str">
        <f>IF(E$38="","",IF(E$38&gt;G119,"Yes",""))</f>
        <v/>
      </c>
      <c r="I119" s="426"/>
      <c r="J119" s="258"/>
      <c r="K119" s="258"/>
      <c r="L119" s="573"/>
      <c r="M119" s="574"/>
    </row>
    <row r="120" spans="1:13" ht="13.5" customHeight="1" x14ac:dyDescent="0.2">
      <c r="A120" s="206"/>
      <c r="B120" s="210"/>
      <c r="C120" s="38" t="str">
        <f>'Methods&amp;Limits'!E67</f>
        <v>EN-ISO 20884</v>
      </c>
      <c r="D120" s="157">
        <f>'Methods&amp;Limits'!F67</f>
        <v>2004</v>
      </c>
      <c r="E120" s="246">
        <f>'Methods&amp;Limits'!G67</f>
        <v>3.1</v>
      </c>
      <c r="F120" s="158"/>
      <c r="G120" s="166">
        <f>'Methods&amp;Limits'!I67</f>
        <v>11.829000000000001</v>
      </c>
      <c r="H120" s="276" t="str">
        <f>IF(E$38="","",IF(E$38&gt;G120,"Yes",""))</f>
        <v/>
      </c>
      <c r="I120" s="426"/>
      <c r="J120" s="258"/>
      <c r="K120" s="258"/>
      <c r="L120" s="573"/>
      <c r="M120" s="574"/>
    </row>
    <row r="121" spans="1:13" ht="13.5" customHeight="1" x14ac:dyDescent="0.2">
      <c r="A121" s="206" t="str">
        <f>'Methods&amp;Limits'!A68:A68</f>
        <v>Lead content</v>
      </c>
      <c r="B121" s="205" t="str">
        <f>'Methods&amp;Limits'!B68</f>
        <v>g/l</v>
      </c>
      <c r="C121" s="38" t="str">
        <f>'Methods&amp;Limits'!E68</f>
        <v>EN 237</v>
      </c>
      <c r="D121" s="157">
        <f>'Methods&amp;Limits'!F68</f>
        <v>2004</v>
      </c>
      <c r="E121" s="457">
        <f>'Methods&amp;Limits'!G68</f>
        <v>6.1999999999999998E-3</v>
      </c>
      <c r="F121" s="458"/>
      <c r="G121" s="457">
        <f>'Methods&amp;Limits'!I68</f>
        <v>8.657999999999999E-3</v>
      </c>
      <c r="H121" s="276" t="str">
        <f>IF(E39="","",IF(E39&gt;G121,"Yes",""))</f>
        <v/>
      </c>
      <c r="I121" s="426"/>
      <c r="J121" s="258"/>
      <c r="K121" s="258"/>
      <c r="L121" s="573"/>
      <c r="M121" s="574"/>
    </row>
    <row r="122" spans="1:13" ht="13.5" customHeight="1" x14ac:dyDescent="0.2">
      <c r="A122" s="200" t="str">
        <f>'Methods&amp;Limits'!A69:A69</f>
        <v>Manganese</v>
      </c>
      <c r="B122" s="214" t="str">
        <f>'Methods&amp;Limits'!B69</f>
        <v>mg/l</v>
      </c>
      <c r="C122" s="38" t="str">
        <f>'Methods&amp;Limits'!E69</f>
        <v>EN 16135</v>
      </c>
      <c r="D122" s="157">
        <f>'Methods&amp;Limits'!F69</f>
        <v>2011</v>
      </c>
      <c r="E122" s="243">
        <f>'Methods&amp;Limits'!G69</f>
        <v>1.53</v>
      </c>
      <c r="F122" s="34"/>
      <c r="G122" s="166">
        <f>'Methods&amp;Limits'!I69</f>
        <v>2.9026999999999998</v>
      </c>
      <c r="H122" s="276" t="str">
        <f>IF(E$40="","",IF(E$40&gt;G122,"Yes",""))</f>
        <v/>
      </c>
      <c r="I122" s="426"/>
      <c r="J122" s="258"/>
      <c r="K122" s="281"/>
      <c r="L122" s="573"/>
      <c r="M122" s="574"/>
    </row>
    <row r="123" spans="1:13" x14ac:dyDescent="0.2">
      <c r="A123" s="202"/>
      <c r="B123" s="215"/>
      <c r="C123" s="38" t="str">
        <f>'Methods&amp;Limits'!E70</f>
        <v>EN 16136</v>
      </c>
      <c r="D123" s="157">
        <f>'Methods&amp;Limits'!F70</f>
        <v>2011</v>
      </c>
      <c r="E123" s="243">
        <f>'Methods&amp;Limits'!G70</f>
        <v>1.76</v>
      </c>
      <c r="F123" s="34"/>
      <c r="G123" s="166">
        <f>'Methods&amp;Limits'!I70</f>
        <v>3.0384000000000002</v>
      </c>
      <c r="H123" s="276" t="str">
        <f>IF(E$40="","",IF(E$40&gt;G123,"Yes",""))</f>
        <v/>
      </c>
      <c r="I123" s="426"/>
      <c r="J123" s="258"/>
      <c r="K123" s="281"/>
      <c r="L123" s="573"/>
      <c r="M123" s="574"/>
    </row>
    <row r="124" spans="1:13" x14ac:dyDescent="0.2">
      <c r="I124" s="54"/>
    </row>
    <row r="125" spans="1:13" x14ac:dyDescent="0.2">
      <c r="I125" s="54"/>
    </row>
    <row r="126" spans="1:13" x14ac:dyDescent="0.2">
      <c r="I126" s="54"/>
    </row>
    <row r="127" spans="1:13" x14ac:dyDescent="0.2">
      <c r="I127" s="54"/>
    </row>
  </sheetData>
  <sheetProtection algorithmName="SHA-512" hashValue="1MQQrg8XsKsjPhTr7bTWLCgQL/4ZncqhthJtwi4c+tl5Hhm9os26U2zUZWWpmoNyTLZLHUq8MRjsDSYKlPCahQ==" saltValue="+yPtwW1gltjSdlpBL9ZgCg==" spinCount="100000" sheet="1" objects="1" scenarios="1" sort="0"/>
  <customSheetViews>
    <customSheetView guid="{F9B0EF6A-EDAD-43FD-9C3C-2B5A9DD114F5}" showGridLines="0">
      <pane ySplit="9" topLeftCell="A13" activePane="bottomLeft" state="frozen"/>
      <selection pane="bottomLeft" sqref="A1:IV65536"/>
      <rowBreaks count="1" manualBreakCount="1">
        <brk id="49" max="16" man="1"/>
      </rowBreaks>
      <pageMargins left="0.75" right="0.75" top="1" bottom="1" header="0.4921259845" footer="0.4921259845"/>
      <pageSetup paperSize="9" scale="59" fitToHeight="0" orientation="landscape" r:id="rId1"/>
      <headerFooter alignWithMargins="0">
        <oddHeader>&amp;L&amp;F&amp;C&amp;A</oddHeader>
        <oddFooter>&amp;L&amp;D&amp;CPege &amp;P of &amp;N</oddFooter>
      </headerFooter>
    </customSheetView>
  </customSheetViews>
  <mergeCells count="85">
    <mergeCell ref="Q28:Q29"/>
    <mergeCell ref="L116:M116"/>
    <mergeCell ref="L115:M115"/>
    <mergeCell ref="L114:M114"/>
    <mergeCell ref="L113:M113"/>
    <mergeCell ref="L112:M112"/>
    <mergeCell ref="L111:M111"/>
    <mergeCell ref="L110:M110"/>
    <mergeCell ref="L108:M108"/>
    <mergeCell ref="L70:M70"/>
    <mergeCell ref="L63:M63"/>
    <mergeCell ref="L62:M62"/>
    <mergeCell ref="L78:M78"/>
    <mergeCell ref="L76:M76"/>
    <mergeCell ref="L75:M75"/>
    <mergeCell ref="L88:M88"/>
    <mergeCell ref="P21:P23"/>
    <mergeCell ref="L69:M69"/>
    <mergeCell ref="L68:M68"/>
    <mergeCell ref="L67:M67"/>
    <mergeCell ref="L65:M65"/>
    <mergeCell ref="L64:M64"/>
    <mergeCell ref="E51:L51"/>
    <mergeCell ref="P28:P29"/>
    <mergeCell ref="L60:M60"/>
    <mergeCell ref="L73:M73"/>
    <mergeCell ref="L72:M72"/>
    <mergeCell ref="L71:M71"/>
    <mergeCell ref="L84:M84"/>
    <mergeCell ref="L83:M83"/>
    <mergeCell ref="L82:M82"/>
    <mergeCell ref="L80:M80"/>
    <mergeCell ref="L79:M79"/>
    <mergeCell ref="L81:M81"/>
    <mergeCell ref="L106:M106"/>
    <mergeCell ref="L107:M107"/>
    <mergeCell ref="E45:L46"/>
    <mergeCell ref="E47:L47"/>
    <mergeCell ref="L15:M15"/>
    <mergeCell ref="L85:M85"/>
    <mergeCell ref="L96:M96"/>
    <mergeCell ref="L95:M95"/>
    <mergeCell ref="L94:M94"/>
    <mergeCell ref="L98:M98"/>
    <mergeCell ref="L93:M93"/>
    <mergeCell ref="L92:M92"/>
    <mergeCell ref="L91:M91"/>
    <mergeCell ref="L90:M90"/>
    <mergeCell ref="L87:M87"/>
    <mergeCell ref="L86:M86"/>
    <mergeCell ref="B4:E4"/>
    <mergeCell ref="B6:E6"/>
    <mergeCell ref="B7:E7"/>
    <mergeCell ref="B5:E5"/>
    <mergeCell ref="P15:Q15"/>
    <mergeCell ref="C14:K15"/>
    <mergeCell ref="L14:O14"/>
    <mergeCell ref="P14:Q14"/>
    <mergeCell ref="G3:Q10"/>
    <mergeCell ref="N15:O15"/>
    <mergeCell ref="C8:E8"/>
    <mergeCell ref="B3:E3"/>
    <mergeCell ref="A44:D44"/>
    <mergeCell ref="E49:L49"/>
    <mergeCell ref="A54:L54"/>
    <mergeCell ref="C59:I59"/>
    <mergeCell ref="J59:M59"/>
    <mergeCell ref="E50:L50"/>
    <mergeCell ref="E48:L48"/>
    <mergeCell ref="L123:M123"/>
    <mergeCell ref="F60:G60"/>
    <mergeCell ref="J60:J61"/>
    <mergeCell ref="L105:M105"/>
    <mergeCell ref="L104:M104"/>
    <mergeCell ref="L103:M103"/>
    <mergeCell ref="L102:M102"/>
    <mergeCell ref="L101:M101"/>
    <mergeCell ref="L100:M100"/>
    <mergeCell ref="L97:M97"/>
    <mergeCell ref="L122:M122"/>
    <mergeCell ref="L121:M121"/>
    <mergeCell ref="L120:M120"/>
    <mergeCell ref="L119:M119"/>
    <mergeCell ref="L118:M118"/>
    <mergeCell ref="L117:M117"/>
  </mergeCells>
  <phoneticPr fontId="0" type="noConversion"/>
  <dataValidations count="2">
    <dataValidation type="whole" operator="greaterThanOrEqual" allowBlank="1" showInputMessage="1" showErrorMessage="1" sqref="C17:C40 B45:B50 D45:D50 I17:I40">
      <formula1>0</formula1>
    </dataValidation>
    <dataValidation type="decimal" operator="greaterThanOrEqual" allowBlank="1" showInputMessage="1" showErrorMessage="1" sqref="D17:H40 J17:M41">
      <formula1>0</formula1>
    </dataValidation>
  </dataValidations>
  <hyperlinks>
    <hyperlink ref="R1" location="'Submission Report'!A1" display="&lt;-- GO BACK"/>
  </hyperlinks>
  <pageMargins left="0.75" right="0.75" top="1" bottom="1" header="0.4921259845" footer="0.4921259845"/>
  <pageSetup paperSize="9" scale="54" fitToHeight="0" orientation="landscape" r:id="rId2"/>
  <headerFooter alignWithMargins="0">
    <oddHeader>&amp;L&amp;F&amp;C&amp;A</oddHeader>
    <oddFooter>&amp;L&amp;D&amp;CPege &amp;P of &amp;N</oddFooter>
  </headerFooter>
  <rowBreaks count="1" manualBreakCount="1">
    <brk id="52" max="1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EV127"/>
  <sheetViews>
    <sheetView showGridLines="0" topLeftCell="A28" zoomScaleNormal="100" workbookViewId="0">
      <selection activeCell="C41" sqref="C41"/>
    </sheetView>
  </sheetViews>
  <sheetFormatPr defaultColWidth="0" defaultRowHeight="12.75" x14ac:dyDescent="0.2"/>
  <cols>
    <col min="1" max="1" width="41" style="4" customWidth="1"/>
    <col min="2" max="2" width="6.7109375" style="4" customWidth="1"/>
    <col min="3" max="3" width="19.140625" style="4" customWidth="1"/>
    <col min="4" max="4" width="9.140625" style="4" customWidth="1"/>
    <col min="5" max="5" width="19.42578125" style="4" bestFit="1" customWidth="1"/>
    <col min="6" max="7" width="10.7109375" style="4" customWidth="1"/>
    <col min="8" max="8" width="11.42578125" style="4" customWidth="1"/>
    <col min="9" max="9" width="13.85546875" style="4" customWidth="1"/>
    <col min="10" max="10" width="9.5703125" style="4" customWidth="1"/>
    <col min="11" max="11" width="10.28515625" style="4" customWidth="1"/>
    <col min="12" max="12" width="9.5703125" style="4" customWidth="1"/>
    <col min="13" max="13" width="20" style="4" bestFit="1" customWidth="1"/>
    <col min="14" max="14" width="8.5703125" style="4" bestFit="1" customWidth="1"/>
    <col min="15" max="19" width="11.42578125" style="4" customWidth="1"/>
    <col min="20" max="16384" width="0" style="4" hidden="1"/>
  </cols>
  <sheetData>
    <row r="1" spans="1:19" ht="18.75" customHeight="1" x14ac:dyDescent="0.25">
      <c r="A1" s="77" t="s">
        <v>358</v>
      </c>
      <c r="R1" s="288" t="s">
        <v>860</v>
      </c>
      <c r="S1" s="291"/>
    </row>
    <row r="2" spans="1:19" ht="6.75" customHeight="1" x14ac:dyDescent="0.2">
      <c r="A2" s="78"/>
      <c r="B2" s="12"/>
      <c r="C2" s="12"/>
      <c r="D2" s="12"/>
      <c r="E2" s="12"/>
      <c r="F2" s="12"/>
      <c r="G2" s="12"/>
      <c r="H2" s="12"/>
      <c r="I2" s="12"/>
      <c r="J2" s="12"/>
      <c r="K2" s="12"/>
      <c r="L2" s="12"/>
    </row>
    <row r="3" spans="1:19" ht="14.25" customHeight="1" x14ac:dyDescent="0.2">
      <c r="A3" s="79" t="s">
        <v>18</v>
      </c>
      <c r="B3" s="575" t="str">
        <f>IF(LEN('Contacts&amp;Annual Summary'!C9) &gt; 1,'Contacts&amp;Annual Summary'!C9,"")</f>
        <v>Slovakia</v>
      </c>
      <c r="C3" s="576"/>
      <c r="D3" s="576"/>
      <c r="E3" s="577"/>
      <c r="F3" s="46"/>
      <c r="G3" s="584" t="s">
        <v>249</v>
      </c>
      <c r="H3" s="584"/>
      <c r="I3" s="584"/>
      <c r="J3" s="584"/>
      <c r="K3" s="584"/>
      <c r="L3" s="584"/>
      <c r="M3" s="584"/>
      <c r="N3" s="584"/>
      <c r="O3" s="584"/>
      <c r="P3" s="584"/>
      <c r="Q3" s="584"/>
    </row>
    <row r="4" spans="1:19" ht="14.25" customHeight="1" x14ac:dyDescent="0.2">
      <c r="A4" s="79" t="s">
        <v>19</v>
      </c>
      <c r="B4" s="575">
        <f>'Contacts&amp;Annual Summary'!C8</f>
        <v>2020</v>
      </c>
      <c r="C4" s="576"/>
      <c r="D4" s="576"/>
      <c r="E4" s="577"/>
      <c r="F4" s="46"/>
      <c r="G4" s="584"/>
      <c r="H4" s="584"/>
      <c r="I4" s="584"/>
      <c r="J4" s="584"/>
      <c r="K4" s="584"/>
      <c r="L4" s="584"/>
      <c r="M4" s="584"/>
      <c r="N4" s="584"/>
      <c r="O4" s="584"/>
      <c r="P4" s="584"/>
      <c r="Q4" s="584"/>
    </row>
    <row r="5" spans="1:19" ht="14.25" customHeight="1" x14ac:dyDescent="0.2">
      <c r="A5" s="80" t="s">
        <v>198</v>
      </c>
      <c r="B5" s="575" t="s">
        <v>241</v>
      </c>
      <c r="C5" s="576"/>
      <c r="D5" s="576"/>
      <c r="E5" s="577"/>
      <c r="F5" s="46"/>
      <c r="G5" s="584"/>
      <c r="H5" s="584"/>
      <c r="I5" s="584"/>
      <c r="J5" s="584"/>
      <c r="K5" s="584"/>
      <c r="L5" s="584"/>
      <c r="M5" s="584"/>
      <c r="N5" s="584"/>
      <c r="O5" s="584"/>
      <c r="P5" s="584"/>
      <c r="Q5" s="584"/>
    </row>
    <row r="6" spans="1:19" ht="14.25" customHeight="1" x14ac:dyDescent="0.2">
      <c r="A6" s="79" t="s">
        <v>59</v>
      </c>
      <c r="B6" s="575" t="s">
        <v>98</v>
      </c>
      <c r="C6" s="576"/>
      <c r="D6" s="576"/>
      <c r="E6" s="577"/>
      <c r="F6" s="46"/>
      <c r="G6" s="584"/>
      <c r="H6" s="584"/>
      <c r="I6" s="584"/>
      <c r="J6" s="584"/>
      <c r="K6" s="584"/>
      <c r="L6" s="584"/>
      <c r="M6" s="584"/>
      <c r="N6" s="584"/>
      <c r="O6" s="584"/>
      <c r="P6" s="584"/>
      <c r="Q6" s="584"/>
    </row>
    <row r="7" spans="1:19" ht="14.25" customHeight="1" x14ac:dyDescent="0.2">
      <c r="A7" s="79" t="s">
        <v>60</v>
      </c>
      <c r="B7" s="578" t="s">
        <v>892</v>
      </c>
      <c r="C7" s="579"/>
      <c r="D7" s="579"/>
      <c r="E7" s="580"/>
      <c r="F7" s="46"/>
      <c r="G7" s="584"/>
      <c r="H7" s="584"/>
      <c r="I7" s="584"/>
      <c r="J7" s="584"/>
      <c r="K7" s="584"/>
      <c r="L7" s="584"/>
      <c r="M7" s="584"/>
      <c r="N7" s="584"/>
      <c r="O7" s="584"/>
      <c r="P7" s="584"/>
      <c r="Q7" s="584"/>
    </row>
    <row r="8" spans="1:19" ht="14.25" customHeight="1" x14ac:dyDescent="0.2">
      <c r="A8" s="79" t="s">
        <v>219</v>
      </c>
      <c r="B8" s="256" t="s">
        <v>279</v>
      </c>
      <c r="C8" s="585" t="str">
        <f>IF( B8="A","1st June to 31st August (arctic)","1st May to 30th September (normal)")</f>
        <v>1st May to 30th September (normal)</v>
      </c>
      <c r="D8" s="586"/>
      <c r="E8" s="587"/>
      <c r="F8" s="75"/>
      <c r="G8" s="584"/>
      <c r="H8" s="584"/>
      <c r="I8" s="584"/>
      <c r="J8" s="584"/>
      <c r="K8" s="584"/>
      <c r="L8" s="584"/>
      <c r="M8" s="584"/>
      <c r="N8" s="584"/>
      <c r="O8" s="584"/>
      <c r="P8" s="584"/>
      <c r="Q8" s="584"/>
    </row>
    <row r="9" spans="1:19" ht="14.25" customHeight="1" x14ac:dyDescent="0.2">
      <c r="A9" s="79" t="s">
        <v>359</v>
      </c>
      <c r="B9" s="431">
        <v>1.0999999999999999E-2</v>
      </c>
      <c r="C9" s="74" t="s">
        <v>229</v>
      </c>
      <c r="D9" s="75"/>
      <c r="E9" s="75"/>
      <c r="F9" s="75"/>
      <c r="G9" s="584"/>
      <c r="H9" s="584"/>
      <c r="I9" s="584"/>
      <c r="J9" s="584"/>
      <c r="K9" s="584"/>
      <c r="L9" s="584"/>
      <c r="M9" s="584"/>
      <c r="N9" s="584"/>
      <c r="O9" s="584"/>
      <c r="P9" s="584"/>
      <c r="Q9" s="584"/>
    </row>
    <row r="10" spans="1:19" s="12" customFormat="1" ht="20.25" customHeight="1" x14ac:dyDescent="0.2">
      <c r="A10" s="81" t="s">
        <v>83</v>
      </c>
      <c r="B10" s="81"/>
      <c r="C10" s="82"/>
      <c r="D10" s="82"/>
      <c r="E10" s="82"/>
      <c r="F10" s="82"/>
      <c r="G10" s="584"/>
      <c r="H10" s="584"/>
      <c r="I10" s="584"/>
      <c r="J10" s="584"/>
      <c r="K10" s="584"/>
      <c r="L10" s="584"/>
      <c r="M10" s="584"/>
      <c r="N10" s="584"/>
      <c r="O10" s="584"/>
      <c r="P10" s="584"/>
      <c r="Q10" s="584"/>
    </row>
    <row r="11" spans="1:19" ht="8.25" customHeight="1" x14ac:dyDescent="0.2">
      <c r="A11" s="83"/>
      <c r="B11" s="81"/>
      <c r="C11" s="81"/>
      <c r="D11" s="84"/>
      <c r="E11" s="84"/>
      <c r="F11" s="84"/>
      <c r="K11" s="84"/>
      <c r="L11" s="84"/>
    </row>
    <row r="12" spans="1:19" ht="16.5" customHeight="1" x14ac:dyDescent="0.25">
      <c r="A12" s="85" t="s">
        <v>81</v>
      </c>
      <c r="B12" s="81"/>
      <c r="C12" s="81"/>
      <c r="D12" s="84"/>
      <c r="E12" s="84"/>
      <c r="F12" s="84"/>
      <c r="K12" s="84"/>
      <c r="L12" s="84"/>
    </row>
    <row r="13" spans="1:19" ht="6.75" customHeight="1" x14ac:dyDescent="0.2">
      <c r="A13" s="27"/>
      <c r="B13" s="27"/>
      <c r="C13" s="27"/>
      <c r="D13" s="27"/>
      <c r="E13" s="27"/>
      <c r="F13" s="27"/>
      <c r="G13" s="27"/>
      <c r="H13" s="27"/>
      <c r="I13" s="27"/>
      <c r="J13" s="27"/>
      <c r="K13" s="27"/>
      <c r="L13" s="27"/>
    </row>
    <row r="14" spans="1:19" ht="27.75" customHeight="1" x14ac:dyDescent="0.2">
      <c r="A14" s="86" t="s">
        <v>54</v>
      </c>
      <c r="B14" s="86" t="s">
        <v>20</v>
      </c>
      <c r="C14" s="590" t="s">
        <v>220</v>
      </c>
      <c r="D14" s="591"/>
      <c r="E14" s="591"/>
      <c r="F14" s="591"/>
      <c r="G14" s="591"/>
      <c r="H14" s="591"/>
      <c r="I14" s="591"/>
      <c r="J14" s="591"/>
      <c r="K14" s="592"/>
      <c r="L14" s="581" t="s">
        <v>77</v>
      </c>
      <c r="M14" s="582"/>
      <c r="N14" s="582"/>
      <c r="O14" s="583"/>
      <c r="P14" s="601" t="s">
        <v>183</v>
      </c>
      <c r="Q14" s="602"/>
    </row>
    <row r="15" spans="1:19" ht="31.5" customHeight="1" x14ac:dyDescent="0.2">
      <c r="A15" s="87"/>
      <c r="B15" s="87"/>
      <c r="C15" s="593"/>
      <c r="D15" s="594"/>
      <c r="E15" s="594"/>
      <c r="F15" s="594"/>
      <c r="G15" s="594"/>
      <c r="H15" s="594"/>
      <c r="I15" s="594"/>
      <c r="J15" s="594"/>
      <c r="K15" s="595"/>
      <c r="L15" s="596" t="s">
        <v>26</v>
      </c>
      <c r="M15" s="596"/>
      <c r="N15" s="599" t="s">
        <v>211</v>
      </c>
      <c r="O15" s="600"/>
      <c r="P15" s="588" t="s">
        <v>184</v>
      </c>
      <c r="Q15" s="589"/>
    </row>
    <row r="16" spans="1:19" ht="49.5" customHeight="1" x14ac:dyDescent="0.2">
      <c r="A16" s="88"/>
      <c r="B16" s="88"/>
      <c r="C16" s="89" t="s">
        <v>61</v>
      </c>
      <c r="D16" s="90" t="s">
        <v>22</v>
      </c>
      <c r="E16" s="90" t="s">
        <v>23</v>
      </c>
      <c r="F16" s="91" t="s">
        <v>206</v>
      </c>
      <c r="G16" s="92" t="s">
        <v>24</v>
      </c>
      <c r="H16" s="89" t="s">
        <v>25</v>
      </c>
      <c r="I16" s="93" t="s">
        <v>213</v>
      </c>
      <c r="J16" s="93" t="s">
        <v>212</v>
      </c>
      <c r="K16" s="93" t="s">
        <v>214</v>
      </c>
      <c r="L16" s="94" t="s">
        <v>22</v>
      </c>
      <c r="M16" s="94" t="s">
        <v>23</v>
      </c>
      <c r="N16" s="95" t="s">
        <v>22</v>
      </c>
      <c r="O16" s="96" t="s">
        <v>23</v>
      </c>
      <c r="P16" s="207" t="s">
        <v>63</v>
      </c>
      <c r="Q16" s="208" t="s">
        <v>72</v>
      </c>
    </row>
    <row r="17" spans="1:23" ht="13.5" customHeight="1" x14ac:dyDescent="0.2">
      <c r="A17" s="97" t="s">
        <v>28</v>
      </c>
      <c r="B17" s="98" t="s">
        <v>4</v>
      </c>
      <c r="C17" s="409">
        <v>20</v>
      </c>
      <c r="D17" s="450">
        <v>99.6</v>
      </c>
      <c r="E17" s="450">
        <v>101.2</v>
      </c>
      <c r="F17" s="450">
        <v>100.2</v>
      </c>
      <c r="G17" s="450">
        <v>100.4</v>
      </c>
      <c r="H17" s="450">
        <v>0.41199999999999998</v>
      </c>
      <c r="I17" s="409">
        <v>0</v>
      </c>
      <c r="J17" s="450">
        <v>100.2</v>
      </c>
      <c r="K17" s="450">
        <v>100.8</v>
      </c>
      <c r="L17" s="450">
        <v>98</v>
      </c>
      <c r="M17" s="450"/>
      <c r="N17" s="99" t="s">
        <v>185</v>
      </c>
      <c r="O17" s="100"/>
      <c r="P17" s="268" t="s">
        <v>191</v>
      </c>
      <c r="Q17" s="102">
        <v>2005</v>
      </c>
    </row>
    <row r="18" spans="1:23" ht="13.5" customHeight="1" x14ac:dyDescent="0.2">
      <c r="A18" s="97" t="s">
        <v>27</v>
      </c>
      <c r="B18" s="98" t="s">
        <v>4</v>
      </c>
      <c r="C18" s="409">
        <v>20</v>
      </c>
      <c r="D18" s="450">
        <v>88.1</v>
      </c>
      <c r="E18" s="450">
        <v>90.3</v>
      </c>
      <c r="F18" s="450">
        <v>89.15</v>
      </c>
      <c r="G18" s="450">
        <v>89.24</v>
      </c>
      <c r="H18" s="450">
        <v>0.65700000000000003</v>
      </c>
      <c r="I18" s="409">
        <v>0</v>
      </c>
      <c r="J18" s="450">
        <v>88.8</v>
      </c>
      <c r="K18" s="450">
        <v>89.63</v>
      </c>
      <c r="L18" s="450">
        <v>88</v>
      </c>
      <c r="M18" s="450"/>
      <c r="N18" s="99" t="s">
        <v>186</v>
      </c>
      <c r="O18" s="103"/>
      <c r="P18" s="268" t="s">
        <v>192</v>
      </c>
      <c r="Q18" s="102">
        <v>2005</v>
      </c>
    </row>
    <row r="19" spans="1:23" ht="13.5" customHeight="1" x14ac:dyDescent="0.2">
      <c r="A19" s="32" t="s">
        <v>255</v>
      </c>
      <c r="B19" s="104" t="s">
        <v>5</v>
      </c>
      <c r="C19" s="409"/>
      <c r="D19" s="450"/>
      <c r="E19" s="450"/>
      <c r="F19" s="450"/>
      <c r="G19" s="450"/>
      <c r="H19" s="450"/>
      <c r="I19" s="409"/>
      <c r="J19" s="450"/>
      <c r="K19" s="450"/>
      <c r="L19" s="450"/>
      <c r="M19" s="450"/>
      <c r="N19" s="105"/>
      <c r="O19" s="106" t="s">
        <v>187</v>
      </c>
      <c r="P19" s="107"/>
      <c r="Q19" s="107"/>
    </row>
    <row r="20" spans="1:23" ht="13.5" customHeight="1" x14ac:dyDescent="0.2">
      <c r="A20" s="108" t="s">
        <v>246</v>
      </c>
      <c r="B20" s="109"/>
      <c r="C20" s="409">
        <v>20</v>
      </c>
      <c r="D20" s="450">
        <v>54.8</v>
      </c>
      <c r="E20" s="450">
        <v>57.8</v>
      </c>
      <c r="F20" s="450">
        <v>56.1</v>
      </c>
      <c r="G20" s="450">
        <v>56.25</v>
      </c>
      <c r="H20" s="450">
        <v>1.024</v>
      </c>
      <c r="I20" s="409">
        <v>0</v>
      </c>
      <c r="J20" s="450">
        <v>55.5</v>
      </c>
      <c r="K20" s="450">
        <v>57.18</v>
      </c>
      <c r="L20" s="450"/>
      <c r="M20" s="450">
        <v>60</v>
      </c>
      <c r="N20" s="110"/>
      <c r="O20" s="111">
        <f>IF(E8="A",70,60)</f>
        <v>60</v>
      </c>
      <c r="P20" s="102" t="s">
        <v>360</v>
      </c>
      <c r="Q20" s="102">
        <v>2007</v>
      </c>
    </row>
    <row r="21" spans="1:23" ht="13.5" customHeight="1" x14ac:dyDescent="0.2">
      <c r="A21" s="33" t="s">
        <v>30</v>
      </c>
      <c r="B21" s="112"/>
      <c r="C21" s="409"/>
      <c r="D21" s="450"/>
      <c r="E21" s="450"/>
      <c r="F21" s="450"/>
      <c r="G21" s="450"/>
      <c r="H21" s="450"/>
      <c r="I21" s="409"/>
      <c r="J21" s="450"/>
      <c r="K21" s="450"/>
      <c r="L21" s="450"/>
      <c r="M21" s="450"/>
      <c r="N21" s="112"/>
      <c r="O21" s="113"/>
      <c r="P21" s="603" t="s">
        <v>67</v>
      </c>
      <c r="Q21" s="115"/>
    </row>
    <row r="22" spans="1:23" ht="13.5" customHeight="1" x14ac:dyDescent="0.2">
      <c r="A22" s="116" t="s">
        <v>93</v>
      </c>
      <c r="B22" s="117" t="s">
        <v>228</v>
      </c>
      <c r="C22" s="409">
        <v>20</v>
      </c>
      <c r="D22" s="450">
        <v>46.2</v>
      </c>
      <c r="E22" s="450">
        <v>63.6</v>
      </c>
      <c r="F22" s="450">
        <v>55.1</v>
      </c>
      <c r="G22" s="450">
        <v>54.74</v>
      </c>
      <c r="H22" s="450">
        <v>5.0510000000000002</v>
      </c>
      <c r="I22" s="409">
        <v>0</v>
      </c>
      <c r="J22" s="450">
        <v>49.95</v>
      </c>
      <c r="K22" s="450">
        <v>58.6</v>
      </c>
      <c r="L22" s="450">
        <v>46</v>
      </c>
      <c r="M22" s="450"/>
      <c r="N22" s="118">
        <v>46</v>
      </c>
      <c r="O22" s="119"/>
      <c r="P22" s="604"/>
      <c r="Q22" s="115">
        <v>2000</v>
      </c>
    </row>
    <row r="23" spans="1:23" ht="13.5" customHeight="1" x14ac:dyDescent="0.2">
      <c r="A23" s="120" t="s">
        <v>92</v>
      </c>
      <c r="B23" s="110" t="s">
        <v>228</v>
      </c>
      <c r="C23" s="409">
        <v>20</v>
      </c>
      <c r="D23" s="450">
        <v>81.400000000000006</v>
      </c>
      <c r="E23" s="450">
        <v>90.4</v>
      </c>
      <c r="F23" s="450">
        <v>87.45</v>
      </c>
      <c r="G23" s="450">
        <v>87.24</v>
      </c>
      <c r="H23" s="450">
        <v>2.637</v>
      </c>
      <c r="I23" s="409">
        <v>0</v>
      </c>
      <c r="J23" s="450">
        <v>85.4</v>
      </c>
      <c r="K23" s="450">
        <v>89.6</v>
      </c>
      <c r="L23" s="450">
        <v>75</v>
      </c>
      <c r="M23" s="450"/>
      <c r="N23" s="121">
        <v>75</v>
      </c>
      <c r="O23" s="122"/>
      <c r="P23" s="605"/>
      <c r="Q23" s="123"/>
    </row>
    <row r="24" spans="1:23" ht="13.5" customHeight="1" x14ac:dyDescent="0.2">
      <c r="A24" s="33" t="s">
        <v>31</v>
      </c>
      <c r="B24" s="112"/>
      <c r="C24" s="409"/>
      <c r="D24" s="450"/>
      <c r="E24" s="450"/>
      <c r="F24" s="450"/>
      <c r="G24" s="450"/>
      <c r="H24" s="450"/>
      <c r="I24" s="409"/>
      <c r="J24" s="450"/>
      <c r="K24" s="450"/>
      <c r="L24" s="450"/>
      <c r="M24" s="450"/>
      <c r="N24" s="112"/>
      <c r="O24" s="113"/>
      <c r="P24" s="107"/>
      <c r="Q24" s="124"/>
    </row>
    <row r="25" spans="1:23" ht="33.75" x14ac:dyDescent="0.2">
      <c r="A25" s="116" t="s">
        <v>94</v>
      </c>
      <c r="B25" s="117" t="s">
        <v>228</v>
      </c>
      <c r="C25" s="409">
        <v>20</v>
      </c>
      <c r="D25" s="450">
        <v>3.4</v>
      </c>
      <c r="E25" s="450">
        <v>9.8000000000000007</v>
      </c>
      <c r="F25" s="450">
        <v>5</v>
      </c>
      <c r="G25" s="450">
        <v>5.84</v>
      </c>
      <c r="H25" s="450">
        <v>2.13</v>
      </c>
      <c r="I25" s="409">
        <v>0</v>
      </c>
      <c r="J25" s="450">
        <v>4.5</v>
      </c>
      <c r="K25" s="450">
        <v>7</v>
      </c>
      <c r="L25" s="450"/>
      <c r="M25" s="450">
        <v>18</v>
      </c>
      <c r="N25" s="112"/>
      <c r="O25" s="125" t="s">
        <v>188</v>
      </c>
      <c r="P25" s="115" t="s">
        <v>361</v>
      </c>
      <c r="Q25" s="115" t="s">
        <v>364</v>
      </c>
    </row>
    <row r="26" spans="1:23" ht="22.5" x14ac:dyDescent="0.2">
      <c r="A26" s="116" t="s">
        <v>32</v>
      </c>
      <c r="B26" s="117" t="s">
        <v>228</v>
      </c>
      <c r="C26" s="409">
        <v>20</v>
      </c>
      <c r="D26" s="450">
        <v>30.4</v>
      </c>
      <c r="E26" s="450">
        <v>34.6</v>
      </c>
      <c r="F26" s="450">
        <v>32.950000000000003</v>
      </c>
      <c r="G26" s="450">
        <v>32.85</v>
      </c>
      <c r="H26" s="450">
        <v>1.0820000000000001</v>
      </c>
      <c r="I26" s="409">
        <v>0</v>
      </c>
      <c r="J26" s="450">
        <v>32.78</v>
      </c>
      <c r="K26" s="450">
        <v>33.6</v>
      </c>
      <c r="L26" s="450"/>
      <c r="M26" s="450">
        <v>35</v>
      </c>
      <c r="N26" s="112"/>
      <c r="O26" s="125">
        <v>35</v>
      </c>
      <c r="P26" s="115" t="s">
        <v>362</v>
      </c>
      <c r="Q26" s="115" t="s">
        <v>363</v>
      </c>
    </row>
    <row r="27" spans="1:23" ht="33.75" x14ac:dyDescent="0.2">
      <c r="A27" s="120" t="s">
        <v>33</v>
      </c>
      <c r="B27" s="110" t="s">
        <v>228</v>
      </c>
      <c r="C27" s="409">
        <v>20</v>
      </c>
      <c r="D27" s="450">
        <v>0.24</v>
      </c>
      <c r="E27" s="450">
        <v>0.75</v>
      </c>
      <c r="F27" s="450">
        <v>0.38</v>
      </c>
      <c r="G27" s="450">
        <v>0.48</v>
      </c>
      <c r="H27" s="450">
        <v>0.17199999999999999</v>
      </c>
      <c r="I27" s="409">
        <v>0</v>
      </c>
      <c r="J27" s="450">
        <v>0.34799999999999998</v>
      </c>
      <c r="K27" s="450">
        <v>0.67500000000000004</v>
      </c>
      <c r="L27" s="450"/>
      <c r="M27" s="450">
        <v>1</v>
      </c>
      <c r="N27" s="109"/>
      <c r="O27" s="111">
        <v>1</v>
      </c>
      <c r="P27" s="102" t="s">
        <v>365</v>
      </c>
      <c r="Q27" s="102" t="s">
        <v>366</v>
      </c>
    </row>
    <row r="28" spans="1:23" ht="24.75" customHeight="1" x14ac:dyDescent="0.2">
      <c r="A28" s="97" t="str">
        <f>IF(C29&gt;0,"Do not complete","Oxygen content")</f>
        <v>Do not complete</v>
      </c>
      <c r="B28" s="98" t="s">
        <v>6</v>
      </c>
      <c r="C28" s="409">
        <v>0</v>
      </c>
      <c r="D28" s="450">
        <v>0</v>
      </c>
      <c r="E28" s="450">
        <v>0</v>
      </c>
      <c r="F28" s="450">
        <v>0</v>
      </c>
      <c r="G28" s="450">
        <v>0</v>
      </c>
      <c r="H28" s="450">
        <v>0</v>
      </c>
      <c r="I28" s="409">
        <v>0</v>
      </c>
      <c r="J28" s="450">
        <v>0</v>
      </c>
      <c r="K28" s="450">
        <v>0</v>
      </c>
      <c r="L28" s="450"/>
      <c r="M28" s="450"/>
      <c r="N28" s="105"/>
      <c r="O28" s="230">
        <v>3.7</v>
      </c>
      <c r="P28" s="603" t="s">
        <v>367</v>
      </c>
      <c r="Q28" s="603" t="s">
        <v>368</v>
      </c>
      <c r="W28" s="42"/>
    </row>
    <row r="29" spans="1:23" ht="24.75" customHeight="1" x14ac:dyDescent="0.2">
      <c r="A29" s="135" t="str">
        <f>IF(C28&gt;0,"Do not complete","Oxygen content*
*petrol with 5% (v/v) or less ethanol content")</f>
        <v>Oxygen content*
*petrol with 5% (v/v) or less ethanol content</v>
      </c>
      <c r="B29" s="98" t="s">
        <v>6</v>
      </c>
      <c r="C29" s="409">
        <v>20</v>
      </c>
      <c r="D29" s="450">
        <v>2.5</v>
      </c>
      <c r="E29" s="450">
        <v>2.7</v>
      </c>
      <c r="F29" s="450">
        <v>2.6</v>
      </c>
      <c r="G29" s="450">
        <v>2.58</v>
      </c>
      <c r="H29" s="450">
        <v>6.2E-2</v>
      </c>
      <c r="I29" s="409">
        <v>0</v>
      </c>
      <c r="J29" s="450">
        <v>2.5</v>
      </c>
      <c r="K29" s="450">
        <v>2.6</v>
      </c>
      <c r="L29" s="450"/>
      <c r="M29" s="450">
        <v>2.7</v>
      </c>
      <c r="N29" s="110"/>
      <c r="O29" s="231">
        <v>2.7</v>
      </c>
      <c r="P29" s="605"/>
      <c r="Q29" s="605"/>
      <c r="W29" s="42"/>
    </row>
    <row r="30" spans="1:23" ht="14.25" customHeight="1" x14ac:dyDescent="0.2">
      <c r="A30" s="33" t="s">
        <v>35</v>
      </c>
      <c r="B30" s="112"/>
      <c r="C30" s="409"/>
      <c r="D30" s="450"/>
      <c r="E30" s="450"/>
      <c r="F30" s="450"/>
      <c r="G30" s="450"/>
      <c r="H30" s="450"/>
      <c r="I30" s="409"/>
      <c r="J30" s="450"/>
      <c r="K30" s="450"/>
      <c r="L30" s="450"/>
      <c r="M30" s="450"/>
      <c r="N30" s="112"/>
      <c r="O30" s="113"/>
      <c r="P30" s="126"/>
      <c r="Q30" s="127"/>
      <c r="W30" s="42"/>
    </row>
    <row r="31" spans="1:23" ht="14.25" customHeight="1" x14ac:dyDescent="0.2">
      <c r="A31" s="116" t="s">
        <v>7</v>
      </c>
      <c r="B31" s="117" t="s">
        <v>228</v>
      </c>
      <c r="C31" s="409">
        <v>20</v>
      </c>
      <c r="D31" s="450">
        <v>0</v>
      </c>
      <c r="E31" s="450">
        <v>0</v>
      </c>
      <c r="F31" s="450">
        <v>0</v>
      </c>
      <c r="G31" s="450">
        <v>0</v>
      </c>
      <c r="H31" s="450">
        <v>0</v>
      </c>
      <c r="I31" s="409">
        <v>0</v>
      </c>
      <c r="J31" s="450">
        <v>0</v>
      </c>
      <c r="K31" s="450">
        <v>0</v>
      </c>
      <c r="L31" s="450"/>
      <c r="M31" s="450">
        <v>3</v>
      </c>
      <c r="N31" s="112"/>
      <c r="O31" s="113">
        <v>3</v>
      </c>
      <c r="P31" s="128"/>
      <c r="Q31" s="129"/>
    </row>
    <row r="32" spans="1:23" ht="14.25" customHeight="1" x14ac:dyDescent="0.2">
      <c r="A32" s="116" t="s">
        <v>8</v>
      </c>
      <c r="B32" s="117" t="s">
        <v>228</v>
      </c>
      <c r="C32" s="409">
        <v>20</v>
      </c>
      <c r="D32" s="450">
        <v>0</v>
      </c>
      <c r="E32" s="450">
        <v>1.1000000000000001</v>
      </c>
      <c r="F32" s="450">
        <v>0</v>
      </c>
      <c r="G32" s="450">
        <v>0.27</v>
      </c>
      <c r="H32" s="450">
        <v>0.4</v>
      </c>
      <c r="I32" s="409">
        <v>0</v>
      </c>
      <c r="J32" s="450">
        <v>0</v>
      </c>
      <c r="K32" s="450">
        <v>0.8</v>
      </c>
      <c r="L32" s="450"/>
      <c r="M32" s="450">
        <v>10</v>
      </c>
      <c r="N32" s="112"/>
      <c r="O32" s="130">
        <v>10</v>
      </c>
      <c r="P32" s="128"/>
      <c r="Q32" s="129"/>
    </row>
    <row r="33" spans="1:152" ht="14.25" customHeight="1" x14ac:dyDescent="0.2">
      <c r="A33" s="116" t="s">
        <v>36</v>
      </c>
      <c r="B33" s="117" t="s">
        <v>228</v>
      </c>
      <c r="C33" s="409">
        <v>20</v>
      </c>
      <c r="D33" s="450">
        <v>0</v>
      </c>
      <c r="E33" s="450">
        <v>0</v>
      </c>
      <c r="F33" s="450">
        <v>0</v>
      </c>
      <c r="G33" s="450">
        <v>0</v>
      </c>
      <c r="H33" s="450">
        <v>0</v>
      </c>
      <c r="I33" s="409">
        <v>0</v>
      </c>
      <c r="J33" s="450">
        <v>0</v>
      </c>
      <c r="K33" s="450">
        <v>0</v>
      </c>
      <c r="L33" s="450"/>
      <c r="M33" s="450">
        <v>12</v>
      </c>
      <c r="N33" s="112"/>
      <c r="O33" s="130">
        <v>12</v>
      </c>
      <c r="P33" s="269" t="s">
        <v>79</v>
      </c>
      <c r="Q33" s="115">
        <v>1997</v>
      </c>
    </row>
    <row r="34" spans="1:152" ht="14.25" customHeight="1" x14ac:dyDescent="0.2">
      <c r="A34" s="116" t="s">
        <v>37</v>
      </c>
      <c r="B34" s="117" t="s">
        <v>228</v>
      </c>
      <c r="C34" s="409">
        <v>20</v>
      </c>
      <c r="D34" s="450">
        <v>0</v>
      </c>
      <c r="E34" s="450">
        <v>0</v>
      </c>
      <c r="F34" s="450">
        <v>0</v>
      </c>
      <c r="G34" s="450">
        <v>0</v>
      </c>
      <c r="H34" s="450">
        <v>0</v>
      </c>
      <c r="I34" s="409">
        <v>0</v>
      </c>
      <c r="J34" s="450">
        <v>0</v>
      </c>
      <c r="K34" s="450">
        <v>0</v>
      </c>
      <c r="L34" s="450"/>
      <c r="M34" s="450">
        <v>15</v>
      </c>
      <c r="N34" s="112"/>
      <c r="O34" s="130">
        <v>15</v>
      </c>
      <c r="P34" s="269" t="s">
        <v>195</v>
      </c>
      <c r="Q34" s="115">
        <v>2000</v>
      </c>
    </row>
    <row r="35" spans="1:152" ht="14.25" customHeight="1" x14ac:dyDescent="0.2">
      <c r="A35" s="116" t="s">
        <v>38</v>
      </c>
      <c r="B35" s="117" t="s">
        <v>228</v>
      </c>
      <c r="C35" s="409">
        <v>20</v>
      </c>
      <c r="D35" s="450">
        <v>0</v>
      </c>
      <c r="E35" s="450">
        <v>0</v>
      </c>
      <c r="F35" s="450">
        <v>0</v>
      </c>
      <c r="G35" s="450">
        <v>0</v>
      </c>
      <c r="H35" s="450">
        <v>0</v>
      </c>
      <c r="I35" s="409">
        <v>0</v>
      </c>
      <c r="J35" s="450">
        <v>0</v>
      </c>
      <c r="K35" s="450">
        <v>0</v>
      </c>
      <c r="L35" s="450"/>
      <c r="M35" s="450">
        <v>15</v>
      </c>
      <c r="N35" s="112"/>
      <c r="O35" s="130">
        <v>15</v>
      </c>
      <c r="P35" s="269" t="s">
        <v>362</v>
      </c>
      <c r="Q35" s="115">
        <v>2008</v>
      </c>
    </row>
    <row r="36" spans="1:152" s="132" customFormat="1" ht="21.75" customHeight="1" x14ac:dyDescent="0.2">
      <c r="A36" s="131" t="s">
        <v>189</v>
      </c>
      <c r="B36" s="117" t="s">
        <v>228</v>
      </c>
      <c r="C36" s="409">
        <v>20</v>
      </c>
      <c r="D36" s="450">
        <v>13.9</v>
      </c>
      <c r="E36" s="450">
        <v>15.4</v>
      </c>
      <c r="F36" s="450">
        <v>15.1</v>
      </c>
      <c r="G36" s="450">
        <v>15</v>
      </c>
      <c r="H36" s="450">
        <v>0.33900000000000002</v>
      </c>
      <c r="I36" s="409">
        <v>0</v>
      </c>
      <c r="J36" s="450">
        <v>14.8</v>
      </c>
      <c r="K36" s="450">
        <v>15.23</v>
      </c>
      <c r="L36" s="450"/>
      <c r="M36" s="450">
        <v>22</v>
      </c>
      <c r="N36" s="112"/>
      <c r="O36" s="130">
        <v>22</v>
      </c>
      <c r="P36" s="128"/>
      <c r="Q36" s="129"/>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row>
    <row r="37" spans="1:152" ht="18" customHeight="1" x14ac:dyDescent="0.2">
      <c r="A37" s="120" t="s">
        <v>40</v>
      </c>
      <c r="B37" s="110" t="s">
        <v>228</v>
      </c>
      <c r="C37" s="409">
        <v>20</v>
      </c>
      <c r="D37" s="450">
        <v>0</v>
      </c>
      <c r="E37" s="450">
        <v>0</v>
      </c>
      <c r="F37" s="450">
        <v>0</v>
      </c>
      <c r="G37" s="450">
        <v>0</v>
      </c>
      <c r="H37" s="450">
        <v>0</v>
      </c>
      <c r="I37" s="409">
        <v>0</v>
      </c>
      <c r="J37" s="450">
        <v>0</v>
      </c>
      <c r="K37" s="450">
        <v>0</v>
      </c>
      <c r="L37" s="450"/>
      <c r="M37" s="450">
        <v>15</v>
      </c>
      <c r="N37" s="109"/>
      <c r="O37" s="133">
        <v>15</v>
      </c>
      <c r="P37" s="123"/>
      <c r="Q37" s="134"/>
    </row>
    <row r="38" spans="1:152" ht="57" customHeight="1" x14ac:dyDescent="0.2">
      <c r="A38" s="135" t="s">
        <v>41</v>
      </c>
      <c r="B38" s="136" t="s">
        <v>9</v>
      </c>
      <c r="C38" s="409">
        <v>20</v>
      </c>
      <c r="D38" s="450">
        <v>2.25</v>
      </c>
      <c r="E38" s="450">
        <v>10.3</v>
      </c>
      <c r="F38" s="450">
        <v>7.85</v>
      </c>
      <c r="G38" s="450">
        <v>7.18</v>
      </c>
      <c r="H38" s="450">
        <v>2.173</v>
      </c>
      <c r="I38" s="409">
        <v>0</v>
      </c>
      <c r="J38" s="450">
        <v>5.7</v>
      </c>
      <c r="K38" s="450">
        <v>8.68</v>
      </c>
      <c r="L38" s="450"/>
      <c r="M38" s="450">
        <v>10</v>
      </c>
      <c r="N38" s="136"/>
      <c r="O38" s="103">
        <v>10</v>
      </c>
      <c r="P38" s="137" t="s">
        <v>369</v>
      </c>
      <c r="Q38" s="137" t="s">
        <v>370</v>
      </c>
    </row>
    <row r="39" spans="1:152" ht="13.5" customHeight="1" x14ac:dyDescent="0.2">
      <c r="A39" s="97" t="s">
        <v>42</v>
      </c>
      <c r="B39" s="136" t="s">
        <v>10</v>
      </c>
      <c r="C39" s="409">
        <v>20</v>
      </c>
      <c r="D39" s="450">
        <v>0</v>
      </c>
      <c r="E39" s="450">
        <v>0</v>
      </c>
      <c r="F39" s="450">
        <v>0</v>
      </c>
      <c r="G39" s="450">
        <v>0</v>
      </c>
      <c r="H39" s="450">
        <v>0</v>
      </c>
      <c r="I39" s="409">
        <v>0</v>
      </c>
      <c r="J39" s="450">
        <v>0</v>
      </c>
      <c r="K39" s="450">
        <v>0</v>
      </c>
      <c r="L39" s="450"/>
      <c r="M39" s="450">
        <v>5.0000000000000001E-3</v>
      </c>
      <c r="N39" s="136"/>
      <c r="O39" s="138">
        <v>5.0000000000000001E-3</v>
      </c>
      <c r="P39" s="139" t="s">
        <v>80</v>
      </c>
      <c r="Q39" s="139">
        <v>1996</v>
      </c>
    </row>
    <row r="40" spans="1:152" s="82" customFormat="1" ht="22.5" customHeight="1" x14ac:dyDescent="0.2">
      <c r="A40" s="140" t="s">
        <v>348</v>
      </c>
      <c r="B40" s="141" t="s">
        <v>221</v>
      </c>
      <c r="C40" s="409">
        <v>20</v>
      </c>
      <c r="D40" s="450">
        <v>0</v>
      </c>
      <c r="E40" s="450">
        <v>0</v>
      </c>
      <c r="F40" s="450">
        <v>0</v>
      </c>
      <c r="G40" s="450">
        <v>0</v>
      </c>
      <c r="H40" s="450">
        <v>0</v>
      </c>
      <c r="I40" s="409">
        <v>0</v>
      </c>
      <c r="J40" s="450">
        <v>0</v>
      </c>
      <c r="K40" s="450">
        <v>0</v>
      </c>
      <c r="L40" s="450"/>
      <c r="M40" s="450">
        <v>2</v>
      </c>
      <c r="N40" s="141"/>
      <c r="O40" s="141">
        <v>2</v>
      </c>
      <c r="P40" s="217" t="s">
        <v>371</v>
      </c>
      <c r="Q40" s="217" t="s">
        <v>372</v>
      </c>
    </row>
    <row r="41" spans="1:152" s="142" customFormat="1" ht="3.75" customHeight="1" x14ac:dyDescent="0.2">
      <c r="A41" s="81"/>
      <c r="M41" s="4"/>
      <c r="N41" s="4"/>
    </row>
    <row r="42" spans="1:152" ht="13.5" customHeight="1" x14ac:dyDescent="0.25">
      <c r="A42" s="85" t="s">
        <v>82</v>
      </c>
      <c r="B42" s="143"/>
      <c r="C42" s="143"/>
      <c r="D42" s="143"/>
      <c r="E42" s="143"/>
      <c r="F42" s="143"/>
      <c r="G42" s="143"/>
      <c r="H42" s="143"/>
      <c r="I42" s="143"/>
      <c r="J42" s="143"/>
      <c r="K42" s="143"/>
      <c r="L42" s="143"/>
    </row>
    <row r="43" spans="1:152" ht="6" customHeight="1" x14ac:dyDescent="0.2">
      <c r="A43" s="144"/>
      <c r="B43" s="144"/>
      <c r="C43" s="144"/>
      <c r="D43" s="144"/>
      <c r="E43" s="144"/>
      <c r="F43" s="144"/>
      <c r="G43" s="144"/>
      <c r="H43" s="144"/>
      <c r="I43" s="144"/>
      <c r="J43" s="144"/>
      <c r="K43" s="144"/>
      <c r="L43" s="144"/>
    </row>
    <row r="44" spans="1:152" x14ac:dyDescent="0.2">
      <c r="A44" s="581" t="s">
        <v>43</v>
      </c>
      <c r="B44" s="582"/>
      <c r="C44" s="582"/>
      <c r="D44" s="583"/>
      <c r="E44" s="12"/>
      <c r="F44" s="12"/>
      <c r="G44" s="12"/>
      <c r="H44" s="12"/>
      <c r="I44" s="12"/>
      <c r="J44" s="12"/>
      <c r="K44" s="12"/>
      <c r="L44" s="12"/>
    </row>
    <row r="45" spans="1:152" ht="13.15" customHeight="1" x14ac:dyDescent="0.2">
      <c r="A45" s="141" t="s">
        <v>44</v>
      </c>
      <c r="B45" s="433">
        <v>0</v>
      </c>
      <c r="C45" s="141" t="s">
        <v>49</v>
      </c>
      <c r="D45" s="433">
        <v>2</v>
      </c>
      <c r="E45" s="597" t="s">
        <v>373</v>
      </c>
      <c r="F45" s="598"/>
      <c r="G45" s="598"/>
      <c r="H45" s="598"/>
      <c r="I45" s="598"/>
      <c r="J45" s="598"/>
      <c r="K45" s="598"/>
      <c r="L45" s="598"/>
    </row>
    <row r="46" spans="1:152" x14ac:dyDescent="0.2">
      <c r="A46" s="141" t="s">
        <v>45</v>
      </c>
      <c r="B46" s="433">
        <v>0</v>
      </c>
      <c r="C46" s="141" t="s">
        <v>12</v>
      </c>
      <c r="D46" s="433">
        <v>4</v>
      </c>
      <c r="E46" s="597"/>
      <c r="F46" s="598"/>
      <c r="G46" s="598"/>
      <c r="H46" s="598"/>
      <c r="I46" s="598"/>
      <c r="J46" s="598"/>
      <c r="K46" s="598"/>
      <c r="L46" s="598"/>
    </row>
    <row r="47" spans="1:152" ht="13.15" customHeight="1" x14ac:dyDescent="0.2">
      <c r="A47" s="141" t="s">
        <v>46</v>
      </c>
      <c r="B47" s="433">
        <v>0</v>
      </c>
      <c r="C47" s="141" t="s">
        <v>13</v>
      </c>
      <c r="D47" s="433">
        <v>4</v>
      </c>
      <c r="E47" s="597" t="s">
        <v>250</v>
      </c>
      <c r="F47" s="598"/>
      <c r="G47" s="598"/>
      <c r="H47" s="598"/>
      <c r="I47" s="598"/>
      <c r="J47" s="598"/>
      <c r="K47" s="598"/>
      <c r="L47" s="598"/>
    </row>
    <row r="48" spans="1:152" ht="13.15" customHeight="1" x14ac:dyDescent="0.2">
      <c r="A48" s="141" t="s">
        <v>11</v>
      </c>
      <c r="B48" s="433">
        <v>0</v>
      </c>
      <c r="C48" s="141" t="s">
        <v>50</v>
      </c>
      <c r="D48" s="433">
        <v>0</v>
      </c>
      <c r="E48" s="597" t="s">
        <v>251</v>
      </c>
      <c r="F48" s="598"/>
      <c r="G48" s="598"/>
      <c r="H48" s="598"/>
      <c r="I48" s="598"/>
      <c r="J48" s="598"/>
      <c r="K48" s="598"/>
      <c r="L48" s="598"/>
    </row>
    <row r="49" spans="1:14" ht="13.15" customHeight="1" x14ac:dyDescent="0.2">
      <c r="A49" s="141" t="s">
        <v>47</v>
      </c>
      <c r="B49" s="433">
        <v>0</v>
      </c>
      <c r="C49" s="141" t="s">
        <v>14</v>
      </c>
      <c r="D49" s="433">
        <v>0</v>
      </c>
      <c r="E49" s="597" t="s">
        <v>252</v>
      </c>
      <c r="F49" s="598"/>
      <c r="G49" s="598"/>
      <c r="H49" s="598"/>
      <c r="I49" s="598"/>
      <c r="J49" s="598"/>
      <c r="K49" s="598"/>
      <c r="L49" s="598"/>
    </row>
    <row r="50" spans="1:14" ht="13.5" customHeight="1" thickBot="1" x14ac:dyDescent="0.25">
      <c r="A50" s="141" t="s">
        <v>48</v>
      </c>
      <c r="B50" s="433">
        <v>10</v>
      </c>
      <c r="C50" s="141" t="s">
        <v>51</v>
      </c>
      <c r="D50" s="433">
        <v>0</v>
      </c>
      <c r="E50" s="618" t="s">
        <v>190</v>
      </c>
      <c r="F50" s="598"/>
      <c r="G50" s="598"/>
      <c r="H50" s="598"/>
      <c r="I50" s="598"/>
      <c r="J50" s="598"/>
      <c r="K50" s="598"/>
      <c r="L50" s="598"/>
    </row>
    <row r="51" spans="1:14" ht="13.15" customHeight="1" thickBot="1" x14ac:dyDescent="0.25">
      <c r="C51" s="145" t="s">
        <v>245</v>
      </c>
      <c r="D51" s="434">
        <f>SUM(B45:B50,D45:D50)</f>
        <v>20</v>
      </c>
      <c r="E51" s="619" t="s">
        <v>256</v>
      </c>
      <c r="F51" s="620"/>
      <c r="G51" s="620"/>
      <c r="H51" s="620"/>
      <c r="I51" s="620"/>
      <c r="J51" s="620"/>
      <c r="K51" s="620"/>
      <c r="L51" s="620"/>
    </row>
    <row r="52" spans="1:14" ht="8.25" customHeight="1" x14ac:dyDescent="0.2">
      <c r="C52" s="12"/>
      <c r="D52" s="12"/>
      <c r="E52" s="12"/>
      <c r="F52" s="12"/>
      <c r="G52" s="12"/>
      <c r="H52" s="12"/>
      <c r="I52" s="12"/>
      <c r="J52" s="12"/>
      <c r="K52" s="12"/>
      <c r="L52" s="12"/>
    </row>
    <row r="53" spans="1:14" ht="15" customHeight="1" x14ac:dyDescent="0.2">
      <c r="A53" s="146" t="s">
        <v>96</v>
      </c>
    </row>
    <row r="54" spans="1:14" ht="41.25" customHeight="1" x14ac:dyDescent="0.2">
      <c r="A54" s="611"/>
      <c r="B54" s="612"/>
      <c r="C54" s="612"/>
      <c r="D54" s="612"/>
      <c r="E54" s="612"/>
      <c r="F54" s="612"/>
      <c r="G54" s="612"/>
      <c r="H54" s="612"/>
      <c r="I54" s="612"/>
      <c r="J54" s="612"/>
      <c r="K54" s="612"/>
      <c r="L54" s="613"/>
    </row>
    <row r="55" spans="1:14" ht="6.75" customHeight="1" x14ac:dyDescent="0.2">
      <c r="A55" s="147"/>
      <c r="B55" s="143"/>
      <c r="C55" s="143"/>
      <c r="D55" s="143"/>
      <c r="E55" s="143"/>
      <c r="F55" s="143"/>
      <c r="G55" s="143"/>
      <c r="H55" s="143"/>
      <c r="I55" s="143"/>
      <c r="J55" s="143"/>
      <c r="K55" s="143"/>
      <c r="L55" s="143"/>
    </row>
    <row r="56" spans="1:14" ht="6" customHeight="1" x14ac:dyDescent="0.2">
      <c r="A56" s="146"/>
    </row>
    <row r="57" spans="1:14" ht="18" customHeight="1" x14ac:dyDescent="0.25">
      <c r="A57" s="148" t="s">
        <v>73</v>
      </c>
    </row>
    <row r="58" spans="1:14" ht="9" customHeight="1" x14ac:dyDescent="0.2"/>
    <row r="59" spans="1:14" ht="13.5" customHeight="1" x14ac:dyDescent="0.2">
      <c r="A59" s="86" t="s">
        <v>54</v>
      </c>
      <c r="B59" s="86" t="s">
        <v>20</v>
      </c>
      <c r="C59" s="614" t="s">
        <v>349</v>
      </c>
      <c r="D59" s="615"/>
      <c r="E59" s="615"/>
      <c r="F59" s="615"/>
      <c r="G59" s="615"/>
      <c r="H59" s="615"/>
      <c r="I59" s="616"/>
      <c r="J59" s="614" t="s">
        <v>70</v>
      </c>
      <c r="K59" s="621"/>
      <c r="L59" s="621"/>
      <c r="M59" s="621"/>
      <c r="N59" s="149"/>
    </row>
    <row r="60" spans="1:14" ht="22.5" customHeight="1" x14ac:dyDescent="0.2">
      <c r="A60" s="87"/>
      <c r="B60" s="87"/>
      <c r="C60" s="150" t="s">
        <v>63</v>
      </c>
      <c r="D60" s="150" t="s">
        <v>72</v>
      </c>
      <c r="E60" s="150" t="s">
        <v>64</v>
      </c>
      <c r="F60" s="607" t="s">
        <v>68</v>
      </c>
      <c r="G60" s="608"/>
      <c r="H60" s="150"/>
      <c r="I60" s="427"/>
      <c r="J60" s="609" t="s">
        <v>207</v>
      </c>
      <c r="K60" s="428" t="s">
        <v>71</v>
      </c>
      <c r="L60" s="614" t="s">
        <v>76</v>
      </c>
      <c r="M60" s="617"/>
    </row>
    <row r="61" spans="1:14" ht="22.5" customHeight="1" x14ac:dyDescent="0.2">
      <c r="A61" s="87"/>
      <c r="B61" s="87"/>
      <c r="C61" s="150"/>
      <c r="D61" s="150"/>
      <c r="E61" s="150"/>
      <c r="F61" s="415" t="s">
        <v>22</v>
      </c>
      <c r="G61" s="415" t="s">
        <v>23</v>
      </c>
      <c r="H61" s="150" t="s">
        <v>69</v>
      </c>
      <c r="I61" s="427"/>
      <c r="J61" s="610"/>
      <c r="K61" s="428"/>
      <c r="L61" s="430"/>
      <c r="M61" s="429"/>
    </row>
    <row r="62" spans="1:14" ht="13.5" customHeight="1" x14ac:dyDescent="0.2">
      <c r="A62" s="152" t="str">
        <f>'Methods&amp;Limits'!A9</f>
        <v>Research Octane Number (RON)</v>
      </c>
      <c r="B62" s="153" t="str">
        <f>'Methods&amp;Limits'!B9</f>
        <v>--</v>
      </c>
      <c r="C62" s="38" t="str">
        <f>'Methods&amp;Limits'!E9</f>
        <v>EN-ISO 5164</v>
      </c>
      <c r="D62" s="154">
        <f>'Methods&amp;Limits'!F9</f>
        <v>2005</v>
      </c>
      <c r="E62" s="242">
        <f>'Methods&amp;Limits'!G9</f>
        <v>0.7</v>
      </c>
      <c r="F62" s="38">
        <f>'Methods&amp;Limits'!H9</f>
        <v>94.587000000000003</v>
      </c>
      <c r="G62" s="216"/>
      <c r="H62" s="276" t="str">
        <f>IF(D17="","",IF(D17&lt;F62,"Yes",""))</f>
        <v/>
      </c>
      <c r="I62" s="426"/>
      <c r="J62" s="258"/>
      <c r="K62" s="258"/>
      <c r="L62" s="573"/>
      <c r="M62" s="574"/>
    </row>
    <row r="63" spans="1:14" ht="13.5" customHeight="1" x14ac:dyDescent="0.2">
      <c r="A63" s="155" t="str">
        <f>'Methods&amp;Limits'!A10</f>
        <v>(RON 91 fuel only)</v>
      </c>
      <c r="B63" s="156" t="str">
        <f>'Methods&amp;Limits'!B10</f>
        <v>--</v>
      </c>
      <c r="C63" s="38" t="str">
        <f>'Methods&amp;Limits'!E10</f>
        <v>EN-ISO 5164</v>
      </c>
      <c r="D63" s="157">
        <f>'Methods&amp;Limits'!F10</f>
        <v>2005</v>
      </c>
      <c r="E63" s="243">
        <f>'Methods&amp;Limits'!G10</f>
        <v>0.7</v>
      </c>
      <c r="F63" s="159">
        <f>'Methods&amp;Limits'!H10</f>
        <v>90.587000000000003</v>
      </c>
      <c r="G63" s="159"/>
      <c r="H63" s="276" t="str">
        <f>IF(D17="","",IF(D17&lt;F63,"Yes",""))</f>
        <v/>
      </c>
      <c r="I63" s="426"/>
      <c r="J63" s="258"/>
      <c r="K63" s="258"/>
      <c r="L63" s="573"/>
      <c r="M63" s="574"/>
    </row>
    <row r="64" spans="1:14" ht="13.5" customHeight="1" x14ac:dyDescent="0.2">
      <c r="A64" s="152" t="str">
        <f>'Methods&amp;Limits'!A11</f>
        <v>Motor Octane Number (MON)</v>
      </c>
      <c r="B64" s="153" t="str">
        <f>'Methods&amp;Limits'!B11</f>
        <v>--</v>
      </c>
      <c r="C64" s="38" t="str">
        <f>'Methods&amp;Limits'!E11</f>
        <v>EN-ISO 5163</v>
      </c>
      <c r="D64" s="157">
        <f>'Methods&amp;Limits'!F11</f>
        <v>2005</v>
      </c>
      <c r="E64" s="243">
        <f>'Methods&amp;Limits'!G11</f>
        <v>0.9</v>
      </c>
      <c r="F64" s="159">
        <f>'Methods&amp;Limits'!H11</f>
        <v>84.468999999999994</v>
      </c>
      <c r="G64" s="159"/>
      <c r="H64" s="276" t="str">
        <f>IF(D18="","",IF(D18&lt;F64,"Yes",""))</f>
        <v/>
      </c>
      <c r="I64" s="426"/>
      <c r="J64" s="258"/>
      <c r="K64" s="258"/>
      <c r="L64" s="573"/>
      <c r="M64" s="574"/>
    </row>
    <row r="65" spans="1:13" ht="13.5" customHeight="1" x14ac:dyDescent="0.2">
      <c r="A65" s="155" t="str">
        <f>'Methods&amp;Limits'!A12</f>
        <v>(RON 91 fuel only)</v>
      </c>
      <c r="B65" s="156" t="str">
        <f>'Methods&amp;Limits'!B12</f>
        <v>--</v>
      </c>
      <c r="C65" s="38" t="str">
        <f>'Methods&amp;Limits'!E12</f>
        <v>EN-ISO 5163</v>
      </c>
      <c r="D65" s="157">
        <f>'Methods&amp;Limits'!F12</f>
        <v>2005</v>
      </c>
      <c r="E65" s="243">
        <f>'Methods&amp;Limits'!G12</f>
        <v>0.9</v>
      </c>
      <c r="F65" s="159">
        <f>'Methods&amp;Limits'!H12</f>
        <v>80.468999999999994</v>
      </c>
      <c r="G65" s="159"/>
      <c r="H65" s="276" t="str">
        <f>IF(D18="","",IF(D18&lt;F65,"Yes",""))</f>
        <v/>
      </c>
      <c r="I65" s="426"/>
      <c r="J65" s="258"/>
      <c r="K65" s="258"/>
      <c r="L65" s="573"/>
      <c r="M65" s="574"/>
    </row>
    <row r="66" spans="1:13" ht="13.5" customHeight="1" x14ac:dyDescent="0.2">
      <c r="A66" s="152" t="str">
        <f>'Methods&amp;Limits'!A13</f>
        <v>Vapour Pressure, DVPE</v>
      </c>
      <c r="B66" s="153"/>
      <c r="C66" s="160"/>
      <c r="D66" s="161"/>
      <c r="E66" s="244"/>
      <c r="F66" s="162"/>
      <c r="G66" s="163"/>
      <c r="H66" s="277"/>
      <c r="I66" s="285"/>
      <c r="J66" s="285"/>
      <c r="K66" s="285"/>
      <c r="L66" s="285"/>
      <c r="M66" s="211"/>
    </row>
    <row r="67" spans="1:13" ht="13.5" customHeight="1" x14ac:dyDescent="0.2">
      <c r="A67" s="164" t="str">
        <f>'Methods&amp;Limits'!A14</f>
        <v>--summer period (normal)</v>
      </c>
      <c r="B67" s="165" t="str">
        <f>'Methods&amp;Limits'!B14</f>
        <v>kPa</v>
      </c>
      <c r="C67" s="38" t="str">
        <f>'Methods&amp;Limits'!E14</f>
        <v>EN 13016-1</v>
      </c>
      <c r="D67" s="157">
        <f>'Methods&amp;Limits'!F14</f>
        <v>2007</v>
      </c>
      <c r="E67" s="243">
        <f>'Methods&amp;Limits'!G14</f>
        <v>2.2000000000000002</v>
      </c>
      <c r="F67" s="158"/>
      <c r="G67" s="166">
        <f>'Methods&amp;Limits'!I14</f>
        <v>61.298000000000002</v>
      </c>
      <c r="H67" s="276" t="str">
        <f>IF(E20&gt;G67,"Yes","")</f>
        <v/>
      </c>
      <c r="I67" s="426"/>
      <c r="J67" s="258"/>
      <c r="K67" s="258"/>
      <c r="L67" s="573"/>
      <c r="M67" s="574"/>
    </row>
    <row r="68" spans="1:13" ht="13.5" customHeight="1" x14ac:dyDescent="0.2">
      <c r="A68" s="167" t="str">
        <f>'Methods&amp;Limits'!A15</f>
        <v>-- Petrol with bioethanol content 0-2</v>
      </c>
      <c r="B68" s="165" t="str">
        <f>'Methods&amp;Limits'!B15</f>
        <v>kPa</v>
      </c>
      <c r="C68" s="38" t="str">
        <f>'Methods&amp;Limits'!E15</f>
        <v>EN 1601</v>
      </c>
      <c r="D68" s="157">
        <f>'Methods&amp;Limits'!F15</f>
        <v>1997</v>
      </c>
      <c r="E68" s="243">
        <f>'Methods&amp;Limits'!G15</f>
        <v>2.2999999999999998</v>
      </c>
      <c r="F68" s="158"/>
      <c r="G68" s="166">
        <f>'Methods&amp;Limits'!I15</f>
        <v>67.307000000000002</v>
      </c>
      <c r="H68" s="276" t="str">
        <f>IF(E20&gt;G68,"Yes","")</f>
        <v/>
      </c>
      <c r="I68" s="426"/>
      <c r="J68" s="258"/>
      <c r="K68" s="258"/>
      <c r="L68" s="573"/>
      <c r="M68" s="574"/>
    </row>
    <row r="69" spans="1:13" ht="13.5" customHeight="1" x14ac:dyDescent="0.2">
      <c r="A69" s="168" t="str">
        <f>'Methods&amp;Limits'!A16</f>
        <v>-- Petrol with bioethanol content 2-4</v>
      </c>
      <c r="B69" s="165" t="str">
        <f>'Methods&amp;Limits'!B16</f>
        <v>kPa</v>
      </c>
      <c r="C69" s="38" t="str">
        <f>'Methods&amp;Limits'!E16</f>
        <v>EN 1601</v>
      </c>
      <c r="D69" s="157">
        <f>'Methods&amp;Limits'!F16</f>
        <v>1997</v>
      </c>
      <c r="E69" s="243">
        <f>'Methods&amp;Limits'!G16</f>
        <v>2.2999999999999998</v>
      </c>
      <c r="F69" s="158"/>
      <c r="G69" s="166">
        <f>'Methods&amp;Limits'!I16</f>
        <v>69.156999999999996</v>
      </c>
      <c r="H69" s="276" t="str">
        <f>IF(E20&gt;G69,"Yes","")</f>
        <v/>
      </c>
      <c r="I69" s="426"/>
      <c r="J69" s="258"/>
      <c r="K69" s="258"/>
      <c r="L69" s="573"/>
      <c r="M69" s="574"/>
    </row>
    <row r="70" spans="1:13" ht="13.5" customHeight="1" x14ac:dyDescent="0.2">
      <c r="A70" s="168" t="str">
        <f>'Methods&amp;Limits'!A17</f>
        <v>-- Petrol with bioethanol content 4-6</v>
      </c>
      <c r="B70" s="165" t="str">
        <f>'Methods&amp;Limits'!B17</f>
        <v>kPa</v>
      </c>
      <c r="C70" s="38" t="str">
        <f>'Methods&amp;Limits'!E17</f>
        <v>EN 1601</v>
      </c>
      <c r="D70" s="157">
        <f>'Methods&amp;Limits'!F17</f>
        <v>1997</v>
      </c>
      <c r="E70" s="243">
        <f>'Methods&amp;Limits'!G17</f>
        <v>2.2999999999999998</v>
      </c>
      <c r="F70" s="158"/>
      <c r="G70" s="166">
        <f>'Methods&amp;Limits'!I17</f>
        <v>69.356999999999999</v>
      </c>
      <c r="H70" s="276" t="str">
        <f>IF(E20&gt;G70,"Yes","")</f>
        <v/>
      </c>
      <c r="I70" s="426"/>
      <c r="J70" s="258"/>
      <c r="K70" s="258"/>
      <c r="L70" s="573"/>
      <c r="M70" s="574"/>
    </row>
    <row r="71" spans="1:13" ht="13.5" customHeight="1" x14ac:dyDescent="0.2">
      <c r="A71" s="168" t="str">
        <f>'Methods&amp;Limits'!A18</f>
        <v>-- Petrol with bioethanol content 6-8</v>
      </c>
      <c r="B71" s="165" t="str">
        <f>'Methods&amp;Limits'!B18</f>
        <v>kPa</v>
      </c>
      <c r="C71" s="38" t="str">
        <f>'Methods&amp;Limits'!E18</f>
        <v>EN 1601</v>
      </c>
      <c r="D71" s="157">
        <f>'Methods&amp;Limits'!F18</f>
        <v>1997</v>
      </c>
      <c r="E71" s="243">
        <f>'Methods&amp;Limits'!G18</f>
        <v>2.2999999999999998</v>
      </c>
      <c r="F71" s="158"/>
      <c r="G71" s="166">
        <f>'Methods&amp;Limits'!I18</f>
        <v>69.236999999999995</v>
      </c>
      <c r="H71" s="276" t="str">
        <f>IF(E20&gt;G71,"Yes","")</f>
        <v/>
      </c>
      <c r="I71" s="426"/>
      <c r="J71" s="258"/>
      <c r="K71" s="258"/>
      <c r="L71" s="573"/>
      <c r="M71" s="574"/>
    </row>
    <row r="72" spans="1:13" ht="13.5" customHeight="1" x14ac:dyDescent="0.2">
      <c r="A72" s="168" t="str">
        <f>'Methods&amp;Limits'!A19</f>
        <v>-- Petrol with bioethanol content 8-10</v>
      </c>
      <c r="B72" s="165" t="str">
        <f>'Methods&amp;Limits'!B19</f>
        <v>kPa</v>
      </c>
      <c r="C72" s="38" t="str">
        <f>'Methods&amp;Limits'!E19</f>
        <v>EN 1601</v>
      </c>
      <c r="D72" s="157">
        <f>'Methods&amp;Limits'!F19</f>
        <v>1997</v>
      </c>
      <c r="E72" s="243">
        <f>'Methods&amp;Limits'!G19</f>
        <v>2.2999999999999998</v>
      </c>
      <c r="F72" s="158"/>
      <c r="G72" s="166">
        <f>'Methods&amp;Limits'!I19</f>
        <v>69.117000000000004</v>
      </c>
      <c r="H72" s="276" t="str">
        <f>IF(E20&gt;G72,"Yes","")</f>
        <v/>
      </c>
      <c r="I72" s="426"/>
      <c r="J72" s="258"/>
      <c r="K72" s="258"/>
      <c r="L72" s="573"/>
      <c r="M72" s="574"/>
    </row>
    <row r="73" spans="1:13" ht="22.5" customHeight="1" x14ac:dyDescent="0.2">
      <c r="A73" s="169" t="str">
        <f>'Methods&amp;Limits'!A20</f>
        <v>--summer period (arctic or severe weather conditions)</v>
      </c>
      <c r="B73" s="156" t="str">
        <f>'Methods&amp;Limits'!B20</f>
        <v>kPa</v>
      </c>
      <c r="C73" s="38" t="str">
        <f>'Methods&amp;Limits'!E20</f>
        <v>EN 13016-1</v>
      </c>
      <c r="D73" s="34">
        <f>'Methods&amp;Limits'!F20</f>
        <v>2007</v>
      </c>
      <c r="E73" s="243">
        <f>'Methods&amp;Limits'!G20</f>
        <v>2.2999999999999998</v>
      </c>
      <c r="F73" s="158"/>
      <c r="G73" s="166">
        <f>'Methods&amp;Limits'!I20</f>
        <v>71.356999999999999</v>
      </c>
      <c r="H73" s="276" t="str">
        <f>IF(E20&gt;G73,"Yes","")</f>
        <v/>
      </c>
      <c r="I73" s="426"/>
      <c r="J73" s="258"/>
      <c r="K73" s="258"/>
      <c r="L73" s="573"/>
      <c r="M73" s="574"/>
    </row>
    <row r="74" spans="1:13" ht="13.5" customHeight="1" x14ac:dyDescent="0.2">
      <c r="A74" s="152" t="str">
        <f>'Methods&amp;Limits'!A21</f>
        <v>Distillation *</v>
      </c>
      <c r="B74" s="153"/>
      <c r="C74" s="160"/>
      <c r="D74" s="161"/>
      <c r="E74" s="244"/>
      <c r="F74" s="162"/>
      <c r="G74" s="163"/>
      <c r="H74" s="277"/>
      <c r="I74" s="285"/>
      <c r="J74" s="285"/>
      <c r="K74" s="285"/>
      <c r="L74" s="285"/>
      <c r="M74" s="211"/>
    </row>
    <row r="75" spans="1:13" ht="13.5" customHeight="1" x14ac:dyDescent="0.2">
      <c r="A75" s="164" t="str">
        <f>'Methods&amp;Limits'!A22</f>
        <v>--evaporated at 100 oC</v>
      </c>
      <c r="B75" s="165" t="str">
        <f>'Methods&amp;Limits'!B22</f>
        <v>% V/V</v>
      </c>
      <c r="C75" s="38" t="str">
        <f>'Methods&amp;Limits'!E22</f>
        <v>EN-ISO 3405</v>
      </c>
      <c r="D75" s="157">
        <f>'Methods&amp;Limits'!F22</f>
        <v>2000</v>
      </c>
      <c r="E75" s="250">
        <f>'Methods&amp;Limits'!G22</f>
        <v>4</v>
      </c>
      <c r="F75" s="159">
        <f>'Methods&amp;Limits'!H22</f>
        <v>43.64</v>
      </c>
      <c r="G75" s="159"/>
      <c r="H75" s="276" t="str">
        <f>IF(D22="","",IF(D22&lt;F75,"Yes",""))</f>
        <v/>
      </c>
      <c r="I75" s="426"/>
      <c r="J75" s="258"/>
      <c r="K75" s="258"/>
      <c r="L75" s="573"/>
      <c r="M75" s="574"/>
    </row>
    <row r="76" spans="1:13" ht="13.5" customHeight="1" x14ac:dyDescent="0.2">
      <c r="A76" s="164" t="str">
        <f>'Methods&amp;Limits'!A23</f>
        <v xml:space="preserve">-- evaporated at 150 oC </v>
      </c>
      <c r="B76" s="156" t="str">
        <f>'Methods&amp;Limits'!B23</f>
        <v>% V/V</v>
      </c>
      <c r="C76" s="38" t="str">
        <f>'Methods&amp;Limits'!E23</f>
        <v>EN-ISO 3405</v>
      </c>
      <c r="D76" s="157">
        <f>'Methods&amp;Limits'!F23</f>
        <v>2000</v>
      </c>
      <c r="E76" s="250">
        <f>'Methods&amp;Limits'!G23</f>
        <v>4</v>
      </c>
      <c r="F76" s="159">
        <f>'Methods&amp;Limits'!H23</f>
        <v>72.64</v>
      </c>
      <c r="G76" s="159"/>
      <c r="H76" s="276" t="str">
        <f>IF(D23="","",IF(D23&lt;F76,"Yes",""))</f>
        <v/>
      </c>
      <c r="I76" s="426"/>
      <c r="J76" s="258"/>
      <c r="K76" s="258"/>
      <c r="L76" s="573"/>
      <c r="M76" s="574"/>
    </row>
    <row r="77" spans="1:13" ht="13.5" customHeight="1" x14ac:dyDescent="0.2">
      <c r="A77" s="152" t="str">
        <f>'Methods&amp;Limits'!A24</f>
        <v>Hydrocarbon analysis</v>
      </c>
      <c r="B77" s="153"/>
      <c r="C77" s="160"/>
      <c r="D77" s="161"/>
      <c r="E77" s="244"/>
      <c r="F77" s="162"/>
      <c r="G77" s="163"/>
      <c r="H77" s="277" t="str">
        <f>IF(D24&lt;F77,"Yes","")</f>
        <v/>
      </c>
      <c r="I77" s="285"/>
      <c r="J77" s="285"/>
      <c r="K77" s="285"/>
      <c r="L77" s="285"/>
      <c r="M77" s="211"/>
    </row>
    <row r="78" spans="1:13" ht="13.5" customHeight="1" x14ac:dyDescent="0.2">
      <c r="A78" s="164" t="str">
        <f>'Methods&amp;Limits'!A25</f>
        <v>-- Olefins</v>
      </c>
      <c r="B78" s="165" t="str">
        <f>'Methods&amp;Limits'!B25</f>
        <v>% V/V</v>
      </c>
      <c r="C78" s="38" t="str">
        <f>'Methods&amp;Limits'!E25</f>
        <v>EN 15553</v>
      </c>
      <c r="D78" s="157">
        <f>'Methods&amp;Limits'!F25</f>
        <v>2007</v>
      </c>
      <c r="E78" s="243">
        <f>'Methods&amp;Limits'!G25</f>
        <v>6.4</v>
      </c>
      <c r="F78" s="158"/>
      <c r="G78" s="166">
        <f>'Methods&amp;Limits'!I25</f>
        <v>21.776</v>
      </c>
      <c r="H78" s="276" t="str">
        <f>IF($E$25&gt;G78,"Yes","")</f>
        <v/>
      </c>
      <c r="I78" s="426"/>
      <c r="J78" s="258"/>
      <c r="K78" s="258"/>
      <c r="L78" s="573"/>
      <c r="M78" s="574"/>
    </row>
    <row r="79" spans="1:13" ht="13.5" customHeight="1" x14ac:dyDescent="0.2">
      <c r="A79" s="170"/>
      <c r="B79" s="165"/>
      <c r="C79" s="38" t="str">
        <f>'Methods&amp;Limits'!E26</f>
        <v>EN-ISO 22854</v>
      </c>
      <c r="D79" s="157">
        <f>'Methods&amp;Limits'!F26</f>
        <v>2008</v>
      </c>
      <c r="E79" s="243">
        <f>'Methods&amp;Limits'!G26</f>
        <v>2.6</v>
      </c>
      <c r="F79" s="158"/>
      <c r="G79" s="166">
        <f>'Methods&amp;Limits'!I26</f>
        <v>19.533999999999999</v>
      </c>
      <c r="H79" s="276" t="str">
        <f>IF($E$25&gt;G79,"Yes","")</f>
        <v/>
      </c>
      <c r="I79" s="426"/>
      <c r="J79" s="258"/>
      <c r="K79" s="258"/>
      <c r="L79" s="573"/>
      <c r="M79" s="574"/>
    </row>
    <row r="80" spans="1:13" ht="13.5" customHeight="1" x14ac:dyDescent="0.2">
      <c r="A80" s="170" t="str">
        <f>'Methods&amp;Limits'!A27</f>
        <v>*without oxygenates</v>
      </c>
      <c r="B80" s="165"/>
      <c r="C80" s="38" t="str">
        <f>'Methods&amp;Limits'!E27</f>
        <v>EN 15553</v>
      </c>
      <c r="D80" s="157">
        <f>'Methods&amp;Limits'!F27</f>
        <v>2007</v>
      </c>
      <c r="E80" s="243" t="str">
        <f>'Methods&amp;Limits'!G27</f>
        <v>-</v>
      </c>
      <c r="F80" s="158"/>
      <c r="G80" s="166" t="str">
        <f>'Methods&amp;Limits'!I27</f>
        <v>-</v>
      </c>
      <c r="H80" s="276" t="str">
        <f>IF($E$25&gt;G80,"Yes","")</f>
        <v/>
      </c>
      <c r="I80" s="426"/>
      <c r="J80" s="258"/>
      <c r="K80" s="258"/>
      <c r="L80" s="573"/>
      <c r="M80" s="574"/>
    </row>
    <row r="81" spans="1:13" ht="13.5" customHeight="1" x14ac:dyDescent="0.2">
      <c r="A81" s="170"/>
      <c r="B81" s="165"/>
      <c r="C81" s="38" t="str">
        <f>'Methods&amp;Limits'!E28</f>
        <v>EN-ISO 22854</v>
      </c>
      <c r="D81" s="157">
        <f>'Methods&amp;Limits'!F28</f>
        <v>2008</v>
      </c>
      <c r="E81" s="243" t="str">
        <f>'Methods&amp;Limits'!G28</f>
        <v>-</v>
      </c>
      <c r="F81" s="158"/>
      <c r="G81" s="166" t="str">
        <f>'Methods&amp;Limits'!I28</f>
        <v>-</v>
      </c>
      <c r="H81" s="276" t="str">
        <f>IF($E$25&gt;G81,"Yes","")</f>
        <v/>
      </c>
      <c r="I81" s="426"/>
      <c r="J81" s="258"/>
      <c r="K81" s="258"/>
      <c r="L81" s="573"/>
      <c r="M81" s="574"/>
    </row>
    <row r="82" spans="1:13" ht="13.5" customHeight="1" x14ac:dyDescent="0.2">
      <c r="A82" s="164" t="str">
        <f>'Methods&amp;Limits'!A29</f>
        <v>-- Olefins (RON 91 fuel only)***</v>
      </c>
      <c r="B82" s="165" t="str">
        <f>'Methods&amp;Limits'!B29</f>
        <v>% V/V</v>
      </c>
      <c r="C82" s="38" t="str">
        <f>'Methods&amp;Limits'!E29</f>
        <v>ASTM D1319</v>
      </c>
      <c r="D82" s="157">
        <f>'Methods&amp;Limits'!F29</f>
        <v>1995</v>
      </c>
      <c r="E82" s="243">
        <f>'Methods&amp;Limits'!G29</f>
        <v>5.0999999999999996</v>
      </c>
      <c r="F82" s="158"/>
      <c r="G82" s="166">
        <f>'Methods&amp;Limits'!I29</f>
        <v>24.009</v>
      </c>
      <c r="H82" s="276" t="str">
        <f>IF($E$25&gt;G82,"Yes","")</f>
        <v/>
      </c>
      <c r="I82" s="426"/>
      <c r="J82" s="258"/>
      <c r="K82" s="258"/>
      <c r="L82" s="573"/>
      <c r="M82" s="574"/>
    </row>
    <row r="83" spans="1:13" ht="13.5" customHeight="1" x14ac:dyDescent="0.2">
      <c r="A83" s="171" t="str">
        <f>'Methods&amp;Limits'!A30</f>
        <v>-- Aromatics (from 2005)</v>
      </c>
      <c r="B83" s="165"/>
      <c r="C83" s="38" t="str">
        <f>'Methods&amp;Limits'!E30</f>
        <v>EN-ISO 22854</v>
      </c>
      <c r="D83" s="157">
        <f>'Methods&amp;Limits'!F30</f>
        <v>2008</v>
      </c>
      <c r="E83" s="243">
        <f>'Methods&amp;Limits'!G30</f>
        <v>1.7</v>
      </c>
      <c r="F83" s="158"/>
      <c r="G83" s="166">
        <f>'Methods&amp;Limits'!I30</f>
        <v>36.003</v>
      </c>
      <c r="H83" s="276" t="str">
        <f>IF($E$26&gt;G83,"Yes","")</f>
        <v/>
      </c>
      <c r="I83" s="426"/>
      <c r="J83" s="258"/>
      <c r="K83" s="258"/>
      <c r="L83" s="573"/>
      <c r="M83" s="574"/>
    </row>
    <row r="84" spans="1:13" ht="13.5" customHeight="1" x14ac:dyDescent="0.2">
      <c r="A84" s="171" t="str">
        <f>'Methods&amp;Limits'!A31</f>
        <v>-- Benzene</v>
      </c>
      <c r="B84" s="165" t="str">
        <f>'Methods&amp;Limits'!B31</f>
        <v>% V/V</v>
      </c>
      <c r="C84" s="38" t="str">
        <f>'Methods&amp;Limits'!E31</f>
        <v>EN 12177</v>
      </c>
      <c r="D84" s="157">
        <f>'Methods&amp;Limits'!F31</f>
        <v>1998</v>
      </c>
      <c r="E84" s="245">
        <f>'Methods&amp;Limits'!G31</f>
        <v>0.1</v>
      </c>
      <c r="F84" s="158"/>
      <c r="G84" s="166">
        <f>'Methods&amp;Limits'!I31</f>
        <v>1.0589999999999999</v>
      </c>
      <c r="H84" s="276" t="str">
        <f>IF(E27&gt;G84,"Yes","")</f>
        <v/>
      </c>
      <c r="I84" s="426"/>
      <c r="J84" s="258"/>
      <c r="K84" s="258"/>
      <c r="L84" s="573"/>
      <c r="M84" s="574"/>
    </row>
    <row r="85" spans="1:13" ht="13.5" customHeight="1" x14ac:dyDescent="0.2">
      <c r="A85" s="171"/>
      <c r="B85" s="165"/>
      <c r="C85" s="38" t="str">
        <f>'Methods&amp;Limits'!E32</f>
        <v>EN 238</v>
      </c>
      <c r="D85" s="157">
        <f>'Methods&amp;Limits'!F32</f>
        <v>1996</v>
      </c>
      <c r="E85" s="166">
        <f>'Methods&amp;Limits'!G32</f>
        <v>0.17</v>
      </c>
      <c r="F85" s="158"/>
      <c r="G85" s="166">
        <f>'Methods&amp;Limits'!I32</f>
        <v>1.1003000000000001</v>
      </c>
      <c r="H85" s="276" t="str">
        <f>IF(E27&gt;G85,"Yes","")</f>
        <v/>
      </c>
      <c r="I85" s="426"/>
      <c r="J85" s="258"/>
      <c r="K85" s="258"/>
      <c r="L85" s="573"/>
      <c r="M85" s="574"/>
    </row>
    <row r="86" spans="1:13" ht="13.5" customHeight="1" x14ac:dyDescent="0.2">
      <c r="A86" s="172"/>
      <c r="B86" s="156"/>
      <c r="C86" s="38" t="str">
        <f>'Methods&amp;Limits'!E33</f>
        <v>EN-ISO 22854</v>
      </c>
      <c r="D86" s="157">
        <f>'Methods&amp;Limits'!F33</f>
        <v>2008</v>
      </c>
      <c r="E86" s="166">
        <f>'Methods&amp;Limits'!G33</f>
        <v>0.05</v>
      </c>
      <c r="F86" s="158"/>
      <c r="G86" s="166">
        <f>'Methods&amp;Limits'!I33</f>
        <v>1.0295000000000001</v>
      </c>
      <c r="H86" s="276" t="str">
        <f>IF(E27&gt;G86,"Yes","")</f>
        <v/>
      </c>
      <c r="I86" s="426"/>
      <c r="J86" s="258"/>
      <c r="K86" s="258"/>
      <c r="L86" s="573"/>
      <c r="M86" s="574"/>
    </row>
    <row r="87" spans="1:13" ht="13.5" customHeight="1" x14ac:dyDescent="0.2">
      <c r="A87" s="241" t="str">
        <f>'Methods&amp;Limits'!A34</f>
        <v>Oxygen content</v>
      </c>
      <c r="B87" s="153" t="str">
        <f>'Methods&amp;Limits'!B34</f>
        <v>% (m/m)</v>
      </c>
      <c r="C87" s="175" t="str">
        <f>'Methods&amp;Limits'!E34</f>
        <v>EN 1601</v>
      </c>
      <c r="D87" s="157">
        <f>'Methods&amp;Limits'!F34</f>
        <v>1997</v>
      </c>
      <c r="E87" s="243">
        <f>'Methods&amp;Limits'!G34</f>
        <v>0.41</v>
      </c>
      <c r="F87" s="158"/>
      <c r="G87" s="166">
        <f>'Methods&amp;Limits'!I34</f>
        <v>3.9419</v>
      </c>
      <c r="H87" s="276" t="str">
        <f>IF(E28&gt;G87,"Yes","")</f>
        <v/>
      </c>
      <c r="I87" s="426"/>
      <c r="J87" s="258"/>
      <c r="K87" s="258"/>
      <c r="L87" s="573"/>
      <c r="M87" s="574"/>
    </row>
    <row r="88" spans="1:13" ht="13.5" customHeight="1" x14ac:dyDescent="0.2">
      <c r="A88" s="174"/>
      <c r="B88" s="156"/>
      <c r="C88" s="175" t="str">
        <f>'Methods&amp;Limits'!E35</f>
        <v>EN 1601</v>
      </c>
      <c r="D88" s="157">
        <f>'Methods&amp;Limits'!F35</f>
        <v>1997</v>
      </c>
      <c r="E88" s="243">
        <f>'Methods&amp;Limits'!G35</f>
        <v>0.41</v>
      </c>
      <c r="F88" s="158"/>
      <c r="G88" s="166">
        <f>'Methods&amp;Limits'!I35</f>
        <v>2.9419</v>
      </c>
      <c r="H88" s="276" t="str">
        <f>IF(E29&gt;G88,"Yes","")</f>
        <v/>
      </c>
      <c r="I88" s="426"/>
      <c r="J88" s="258"/>
      <c r="K88" s="258"/>
      <c r="L88" s="573"/>
      <c r="M88" s="574"/>
    </row>
    <row r="89" spans="1:13" ht="13.5" customHeight="1" x14ac:dyDescent="0.2">
      <c r="A89" s="173" t="str">
        <f>'Methods&amp;Limits'!A36</f>
        <v>Oxygenates</v>
      </c>
      <c r="B89" s="153"/>
      <c r="C89" s="160"/>
      <c r="D89" s="161"/>
      <c r="E89" s="244"/>
      <c r="F89" s="162"/>
      <c r="G89" s="163"/>
      <c r="H89" s="277"/>
      <c r="I89" s="285"/>
      <c r="J89" s="285"/>
      <c r="K89" s="285"/>
      <c r="L89" s="285"/>
      <c r="M89" s="211"/>
    </row>
    <row r="90" spans="1:13" ht="13.5" customHeight="1" x14ac:dyDescent="0.2">
      <c r="A90" s="171" t="str">
        <f>'Methods&amp;Limits'!A37</f>
        <v>-- Methanol</v>
      </c>
      <c r="B90" s="165" t="str">
        <f>'Methods&amp;Limits'!B37</f>
        <v>% V/V</v>
      </c>
      <c r="C90" s="38" t="str">
        <f>'Methods&amp;Limits'!E37</f>
        <v>EN 1601</v>
      </c>
      <c r="D90" s="157">
        <f>'Methods&amp;Limits'!F37</f>
        <v>1997</v>
      </c>
      <c r="E90" s="243">
        <f>'Methods&amp;Limits'!G37</f>
        <v>0.3</v>
      </c>
      <c r="F90" s="158"/>
      <c r="G90" s="166">
        <f>'Methods&amp;Limits'!I37</f>
        <v>3.177</v>
      </c>
      <c r="H90" s="276" t="str">
        <f t="shared" ref="H90:H96" si="0">IF(E31&gt;G90,"Yes","")</f>
        <v/>
      </c>
      <c r="I90" s="426"/>
      <c r="J90" s="258"/>
      <c r="K90" s="258"/>
      <c r="L90" s="573"/>
      <c r="M90" s="574"/>
    </row>
    <row r="91" spans="1:13" ht="13.5" customHeight="1" x14ac:dyDescent="0.2">
      <c r="A91" s="171" t="str">
        <f>'Methods&amp;Limits'!A38</f>
        <v>-- Ethanol</v>
      </c>
      <c r="B91" s="165" t="str">
        <f>'Methods&amp;Limits'!B38</f>
        <v>% V/V</v>
      </c>
      <c r="C91" s="38" t="str">
        <f>'Methods&amp;Limits'!E38</f>
        <v>EN 1601</v>
      </c>
      <c r="D91" s="157">
        <f>'Methods&amp;Limits'!F38</f>
        <v>1997</v>
      </c>
      <c r="E91" s="243">
        <f>'Methods&amp;Limits'!G38</f>
        <v>0.8</v>
      </c>
      <c r="F91" s="158"/>
      <c r="G91" s="166">
        <f>'Methods&amp;Limits'!I38</f>
        <v>10.472</v>
      </c>
      <c r="H91" s="276" t="str">
        <f t="shared" si="0"/>
        <v/>
      </c>
      <c r="I91" s="426"/>
      <c r="J91" s="258"/>
      <c r="K91" s="258"/>
      <c r="L91" s="573"/>
      <c r="M91" s="574"/>
    </row>
    <row r="92" spans="1:13" ht="13.5" customHeight="1" x14ac:dyDescent="0.2">
      <c r="A92" s="171" t="str">
        <f>'Methods&amp;Limits'!A39</f>
        <v>-- Iso-propyl alcohol</v>
      </c>
      <c r="B92" s="165" t="str">
        <f>'Methods&amp;Limits'!B39</f>
        <v>% V/V</v>
      </c>
      <c r="C92" s="38" t="str">
        <f>'Methods&amp;Limits'!E39</f>
        <v>EN 1601</v>
      </c>
      <c r="D92" s="157">
        <f>'Methods&amp;Limits'!F39</f>
        <v>1997</v>
      </c>
      <c r="E92" s="243">
        <f>'Methods&amp;Limits'!G39</f>
        <v>0.9</v>
      </c>
      <c r="F92" s="158"/>
      <c r="G92" s="166">
        <f>'Methods&amp;Limits'!I39</f>
        <v>12.531000000000001</v>
      </c>
      <c r="H92" s="276" t="str">
        <f t="shared" si="0"/>
        <v/>
      </c>
      <c r="I92" s="426"/>
      <c r="J92" s="258"/>
      <c r="K92" s="258"/>
      <c r="L92" s="573"/>
      <c r="M92" s="574"/>
    </row>
    <row r="93" spans="1:13" ht="13.5" customHeight="1" x14ac:dyDescent="0.2">
      <c r="A93" s="171" t="str">
        <f>'Methods&amp;Limits'!A40</f>
        <v>-- Tert-butyl alcohol</v>
      </c>
      <c r="B93" s="165" t="str">
        <f>'Methods&amp;Limits'!B40</f>
        <v>% V/V</v>
      </c>
      <c r="C93" s="38" t="str">
        <f>'Methods&amp;Limits'!E40</f>
        <v>EN 1601</v>
      </c>
      <c r="D93" s="157">
        <f>'Methods&amp;Limits'!F40</f>
        <v>1997</v>
      </c>
      <c r="E93" s="243">
        <f>'Methods&amp;Limits'!G40</f>
        <v>1</v>
      </c>
      <c r="F93" s="158"/>
      <c r="G93" s="166">
        <f>'Methods&amp;Limits'!I40</f>
        <v>15.59</v>
      </c>
      <c r="H93" s="276" t="str">
        <f t="shared" si="0"/>
        <v/>
      </c>
      <c r="I93" s="426"/>
      <c r="J93" s="258"/>
      <c r="K93" s="258"/>
      <c r="L93" s="573"/>
      <c r="M93" s="574"/>
    </row>
    <row r="94" spans="1:13" ht="13.5" customHeight="1" x14ac:dyDescent="0.2">
      <c r="A94" s="171" t="str">
        <f>'Methods&amp;Limits'!A41</f>
        <v>-- Iso-butyl alcohol</v>
      </c>
      <c r="B94" s="165" t="str">
        <f>'Methods&amp;Limits'!B41</f>
        <v>% V/V</v>
      </c>
      <c r="C94" s="38" t="str">
        <f>'Methods&amp;Limits'!E41</f>
        <v>EN 1601</v>
      </c>
      <c r="D94" s="157">
        <f>'Methods&amp;Limits'!F41</f>
        <v>1997</v>
      </c>
      <c r="E94" s="243">
        <f>'Methods&amp;Limits'!G41</f>
        <v>1</v>
      </c>
      <c r="F94" s="158"/>
      <c r="G94" s="166">
        <f>'Methods&amp;Limits'!I41</f>
        <v>15.59</v>
      </c>
      <c r="H94" s="276" t="str">
        <f t="shared" si="0"/>
        <v/>
      </c>
      <c r="I94" s="426"/>
      <c r="J94" s="258"/>
      <c r="K94" s="258"/>
      <c r="L94" s="573"/>
      <c r="M94" s="574"/>
    </row>
    <row r="95" spans="1:13" ht="13.5" customHeight="1" x14ac:dyDescent="0.2">
      <c r="A95" s="174" t="str">
        <f>'Methods&amp;Limits'!A42</f>
        <v>-- Ethers with 5 or more carbon atoms per molecule</v>
      </c>
      <c r="B95" s="165" t="str">
        <f>'Methods&amp;Limits'!B42</f>
        <v>% V/V</v>
      </c>
      <c r="C95" s="38" t="str">
        <f>'Methods&amp;Limits'!E42</f>
        <v>EN 1601</v>
      </c>
      <c r="D95" s="157">
        <f>'Methods&amp;Limits'!F42</f>
        <v>1997</v>
      </c>
      <c r="E95" s="243">
        <f>'Methods&amp;Limits'!G42</f>
        <v>1</v>
      </c>
      <c r="F95" s="158"/>
      <c r="G95" s="166">
        <f>'Methods&amp;Limits'!I42</f>
        <v>22.59</v>
      </c>
      <c r="H95" s="276" t="str">
        <f t="shared" si="0"/>
        <v/>
      </c>
      <c r="I95" s="426"/>
      <c r="J95" s="258"/>
      <c r="K95" s="258"/>
      <c r="L95" s="573"/>
      <c r="M95" s="574"/>
    </row>
    <row r="96" spans="1:13" ht="13.5" customHeight="1" x14ac:dyDescent="0.2">
      <c r="A96" s="174" t="str">
        <f>'Methods&amp;Limits'!A43</f>
        <v>-- other oxygenates</v>
      </c>
      <c r="B96" s="156" t="str">
        <f>'Methods&amp;Limits'!B43</f>
        <v>% V/V</v>
      </c>
      <c r="C96" s="175" t="str">
        <f>'Methods&amp;Limits'!E43</f>
        <v>EN 1601</v>
      </c>
      <c r="D96" s="157">
        <f>'Methods&amp;Limits'!F43</f>
        <v>1997</v>
      </c>
      <c r="E96" s="243">
        <f>'Methods&amp;Limits'!G43</f>
        <v>1</v>
      </c>
      <c r="F96" s="158"/>
      <c r="G96" s="166">
        <f>'Methods&amp;Limits'!I43</f>
        <v>15.59</v>
      </c>
      <c r="H96" s="276" t="str">
        <f t="shared" si="0"/>
        <v/>
      </c>
      <c r="I96" s="426"/>
      <c r="J96" s="258"/>
      <c r="K96" s="258"/>
      <c r="L96" s="573"/>
      <c r="M96" s="574"/>
    </row>
    <row r="97" spans="1:13" ht="13.5" customHeight="1" x14ac:dyDescent="0.2">
      <c r="A97" s="241" t="str">
        <f>'Methods&amp;Limits'!A44</f>
        <v>Oxygen content</v>
      </c>
      <c r="B97" s="153" t="str">
        <f>'Methods&amp;Limits'!B44</f>
        <v>% (m/m)</v>
      </c>
      <c r="C97" s="175" t="str">
        <f>'Methods&amp;Limits'!E44</f>
        <v>EN 13132</v>
      </c>
      <c r="D97" s="157">
        <f>'Methods&amp;Limits'!F44</f>
        <v>2000</v>
      </c>
      <c r="E97" s="243">
        <f>'Methods&amp;Limits'!G44</f>
        <v>0.3</v>
      </c>
      <c r="F97" s="158"/>
      <c r="G97" s="166">
        <f>'Methods&amp;Limits'!I44</f>
        <v>3.8770000000000002</v>
      </c>
      <c r="H97" s="276" t="str">
        <f>IF(E28&gt;G97,"Yes","")</f>
        <v/>
      </c>
      <c r="I97" s="426"/>
      <c r="J97" s="258"/>
      <c r="K97" s="258"/>
      <c r="L97" s="573"/>
      <c r="M97" s="574"/>
    </row>
    <row r="98" spans="1:13" ht="13.5" customHeight="1" x14ac:dyDescent="0.2">
      <c r="A98" s="174"/>
      <c r="B98" s="156"/>
      <c r="C98" s="175" t="str">
        <f>'Methods&amp;Limits'!E45</f>
        <v>EN 13132</v>
      </c>
      <c r="D98" s="157">
        <f>'Methods&amp;Limits'!F45</f>
        <v>2000</v>
      </c>
      <c r="E98" s="243">
        <f>'Methods&amp;Limits'!G45</f>
        <v>0.3</v>
      </c>
      <c r="F98" s="158"/>
      <c r="G98" s="166">
        <f>'Methods&amp;Limits'!I45</f>
        <v>2.8770000000000002</v>
      </c>
      <c r="H98" s="276" t="str">
        <f>IF(E29&gt;G98,"Yes","")</f>
        <v/>
      </c>
      <c r="I98" s="426"/>
      <c r="J98" s="258"/>
      <c r="K98" s="258"/>
      <c r="L98" s="573"/>
      <c r="M98" s="574"/>
    </row>
    <row r="99" spans="1:13" ht="13.5" customHeight="1" x14ac:dyDescent="0.2">
      <c r="A99" s="176" t="str">
        <f>'Methods&amp;Limits'!A46</f>
        <v>Oxygenates</v>
      </c>
      <c r="B99" s="153"/>
      <c r="C99" s="160"/>
      <c r="D99" s="161"/>
      <c r="E99" s="244"/>
      <c r="F99" s="162"/>
      <c r="G99" s="163"/>
      <c r="H99" s="277"/>
      <c r="I99" s="285"/>
      <c r="J99" s="285"/>
      <c r="K99" s="285"/>
      <c r="L99" s="285"/>
      <c r="M99" s="211"/>
    </row>
    <row r="100" spans="1:13" ht="13.5" customHeight="1" x14ac:dyDescent="0.2">
      <c r="A100" s="174" t="str">
        <f>'Methods&amp;Limits'!A47</f>
        <v>-- Methanol</v>
      </c>
      <c r="B100" s="165" t="str">
        <f>'Methods&amp;Limits'!B47</f>
        <v>% V/V</v>
      </c>
      <c r="C100" s="175" t="str">
        <f>'Methods&amp;Limits'!E47</f>
        <v>EN 13132</v>
      </c>
      <c r="D100" s="157">
        <f>'Methods&amp;Limits'!F47</f>
        <v>2000</v>
      </c>
      <c r="E100" s="243">
        <f>'Methods&amp;Limits'!G47</f>
        <v>0.3</v>
      </c>
      <c r="F100" s="158"/>
      <c r="G100" s="166">
        <f>'Methods&amp;Limits'!I47</f>
        <v>3.177</v>
      </c>
      <c r="H100" s="276" t="str">
        <f t="shared" ref="H100:H106" si="1">IF(E31&gt;G100,"Yes","")</f>
        <v/>
      </c>
      <c r="I100" s="426"/>
      <c r="J100" s="258"/>
      <c r="K100" s="258"/>
      <c r="L100" s="573"/>
      <c r="M100" s="574"/>
    </row>
    <row r="101" spans="1:13" ht="13.5" customHeight="1" x14ac:dyDescent="0.2">
      <c r="A101" s="174" t="str">
        <f>'Methods&amp;Limits'!A48</f>
        <v>-- Ethanol</v>
      </c>
      <c r="B101" s="165" t="str">
        <f>'Methods&amp;Limits'!B48</f>
        <v>% V/V</v>
      </c>
      <c r="C101" s="175" t="str">
        <f>'Methods&amp;Limits'!E48</f>
        <v>EN 13132</v>
      </c>
      <c r="D101" s="157">
        <f>'Methods&amp;Limits'!F48</f>
        <v>2000</v>
      </c>
      <c r="E101" s="243">
        <f>'Methods&amp;Limits'!G48</f>
        <v>0.8</v>
      </c>
      <c r="F101" s="158"/>
      <c r="G101" s="166">
        <f>'Methods&amp;Limits'!I48</f>
        <v>10.472</v>
      </c>
      <c r="H101" s="276" t="str">
        <f t="shared" si="1"/>
        <v/>
      </c>
      <c r="I101" s="426"/>
      <c r="J101" s="258"/>
      <c r="K101" s="258"/>
      <c r="L101" s="573"/>
      <c r="M101" s="574"/>
    </row>
    <row r="102" spans="1:13" ht="13.5" customHeight="1" x14ac:dyDescent="0.2">
      <c r="A102" s="174" t="str">
        <f>'Methods&amp;Limits'!A49</f>
        <v>-- Iso-propyl alcohol</v>
      </c>
      <c r="B102" s="165" t="str">
        <f>'Methods&amp;Limits'!B49</f>
        <v>% V/V</v>
      </c>
      <c r="C102" s="175" t="str">
        <f>'Methods&amp;Limits'!E49</f>
        <v>EN 13132</v>
      </c>
      <c r="D102" s="157">
        <f>'Methods&amp;Limits'!F49</f>
        <v>2000</v>
      </c>
      <c r="E102" s="243">
        <f>'Methods&amp;Limits'!G49</f>
        <v>0.8</v>
      </c>
      <c r="F102" s="158"/>
      <c r="G102" s="166">
        <f>'Methods&amp;Limits'!I49</f>
        <v>12.472</v>
      </c>
      <c r="H102" s="276" t="str">
        <f t="shared" si="1"/>
        <v/>
      </c>
      <c r="I102" s="426"/>
      <c r="J102" s="258"/>
      <c r="K102" s="258"/>
      <c r="L102" s="573"/>
      <c r="M102" s="574"/>
    </row>
    <row r="103" spans="1:13" ht="13.5" customHeight="1" x14ac:dyDescent="0.2">
      <c r="A103" s="174" t="str">
        <f>'Methods&amp;Limits'!A50</f>
        <v>-- Tert-butyl alcohol</v>
      </c>
      <c r="B103" s="165" t="str">
        <f>'Methods&amp;Limits'!B50</f>
        <v>% V/V</v>
      </c>
      <c r="C103" s="175" t="str">
        <f>'Methods&amp;Limits'!E50</f>
        <v>EN 13132</v>
      </c>
      <c r="D103" s="157">
        <f>'Methods&amp;Limits'!F50</f>
        <v>2000</v>
      </c>
      <c r="E103" s="243">
        <f>'Methods&amp;Limits'!G50</f>
        <v>1</v>
      </c>
      <c r="F103" s="158"/>
      <c r="G103" s="166">
        <f>'Methods&amp;Limits'!I50</f>
        <v>15.59</v>
      </c>
      <c r="H103" s="276" t="str">
        <f t="shared" si="1"/>
        <v/>
      </c>
      <c r="I103" s="426"/>
      <c r="J103" s="258"/>
      <c r="K103" s="258"/>
      <c r="L103" s="573"/>
      <c r="M103" s="574"/>
    </row>
    <row r="104" spans="1:13" ht="13.5" customHeight="1" x14ac:dyDescent="0.2">
      <c r="A104" s="174" t="str">
        <f>'Methods&amp;Limits'!A51</f>
        <v>-- Iso-butyl alcohol</v>
      </c>
      <c r="B104" s="165" t="str">
        <f>'Methods&amp;Limits'!B51</f>
        <v>% V/V</v>
      </c>
      <c r="C104" s="175" t="str">
        <f>'Methods&amp;Limits'!E51</f>
        <v>EN 13132</v>
      </c>
      <c r="D104" s="157">
        <f>'Methods&amp;Limits'!F51</f>
        <v>2000</v>
      </c>
      <c r="E104" s="243">
        <f>'Methods&amp;Limits'!G51</f>
        <v>1</v>
      </c>
      <c r="F104" s="158"/>
      <c r="G104" s="166">
        <f>'Methods&amp;Limits'!I51</f>
        <v>15.59</v>
      </c>
      <c r="H104" s="276" t="str">
        <f t="shared" si="1"/>
        <v/>
      </c>
      <c r="I104" s="426"/>
      <c r="J104" s="258"/>
      <c r="K104" s="258"/>
      <c r="L104" s="573"/>
      <c r="M104" s="574"/>
    </row>
    <row r="105" spans="1:13" ht="13.5" customHeight="1" x14ac:dyDescent="0.2">
      <c r="A105" s="174" t="str">
        <f>'Methods&amp;Limits'!A52</f>
        <v>-- Ethers with 5 or more carbon atoms per molecule</v>
      </c>
      <c r="B105" s="165" t="str">
        <f>'Methods&amp;Limits'!B52</f>
        <v>% V/V</v>
      </c>
      <c r="C105" s="175" t="str">
        <f>'Methods&amp;Limits'!E52</f>
        <v>EN 13132</v>
      </c>
      <c r="D105" s="157">
        <f>'Methods&amp;Limits'!F52</f>
        <v>2000</v>
      </c>
      <c r="E105" s="166">
        <f>'Methods&amp;Limits'!G52</f>
        <v>1</v>
      </c>
      <c r="F105" s="158"/>
      <c r="G105" s="166">
        <f>'Methods&amp;Limits'!I52</f>
        <v>22.59</v>
      </c>
      <c r="H105" s="276" t="str">
        <f t="shared" si="1"/>
        <v/>
      </c>
      <c r="I105" s="426"/>
      <c r="J105" s="258"/>
      <c r="K105" s="258"/>
      <c r="L105" s="573"/>
      <c r="M105" s="574"/>
    </row>
    <row r="106" spans="1:13" ht="13.5" customHeight="1" x14ac:dyDescent="0.2">
      <c r="A106" s="174" t="str">
        <f>'Methods&amp;Limits'!A53</f>
        <v>-- other oxygenates</v>
      </c>
      <c r="B106" s="156" t="str">
        <f>'Methods&amp;Limits'!B53</f>
        <v>% V/V</v>
      </c>
      <c r="C106" s="175" t="str">
        <f>'Methods&amp;Limits'!E53</f>
        <v>EN 13132</v>
      </c>
      <c r="D106" s="157">
        <f>'Methods&amp;Limits'!F53</f>
        <v>2000</v>
      </c>
      <c r="E106" s="243">
        <f>'Methods&amp;Limits'!G53</f>
        <v>1</v>
      </c>
      <c r="F106" s="158"/>
      <c r="G106" s="166">
        <f>'Methods&amp;Limits'!I53</f>
        <v>15.59</v>
      </c>
      <c r="H106" s="276" t="str">
        <f t="shared" si="1"/>
        <v/>
      </c>
      <c r="I106" s="426"/>
      <c r="J106" s="258"/>
      <c r="K106" s="258"/>
      <c r="L106" s="573"/>
      <c r="M106" s="574"/>
    </row>
    <row r="107" spans="1:13" ht="13.5" customHeight="1" x14ac:dyDescent="0.2">
      <c r="A107" s="241" t="str">
        <f>'Methods&amp;Limits'!A54</f>
        <v>Oxygen content</v>
      </c>
      <c r="B107" s="153" t="str">
        <f>'Methods&amp;Limits'!B54</f>
        <v>% (m/m)</v>
      </c>
      <c r="C107" s="175" t="str">
        <f>'Methods&amp;Limits'!E54</f>
        <v>EN-ISO 22854</v>
      </c>
      <c r="D107" s="157">
        <f>'Methods&amp;Limits'!F54</f>
        <v>2008</v>
      </c>
      <c r="E107" s="243">
        <f>'Methods&amp;Limits'!G54</f>
        <v>0.4</v>
      </c>
      <c r="F107" s="158"/>
      <c r="G107" s="166">
        <f>'Methods&amp;Limits'!I54</f>
        <v>3.9359999999999999</v>
      </c>
      <c r="H107" s="276" t="str">
        <f>IF(E28&gt;G107,"Yes","")</f>
        <v/>
      </c>
      <c r="I107" s="426"/>
      <c r="J107" s="258"/>
      <c r="K107" s="258"/>
      <c r="L107" s="573"/>
      <c r="M107" s="574"/>
    </row>
    <row r="108" spans="1:13" ht="13.5" customHeight="1" x14ac:dyDescent="0.2">
      <c r="A108" s="174"/>
      <c r="B108" s="156"/>
      <c r="C108" s="175" t="str">
        <f>'Methods&amp;Limits'!E55</f>
        <v>EN-ISO 22854</v>
      </c>
      <c r="D108" s="157">
        <f>'Methods&amp;Limits'!F55</f>
        <v>2008</v>
      </c>
      <c r="E108" s="243">
        <f>'Methods&amp;Limits'!G55</f>
        <v>0.4</v>
      </c>
      <c r="F108" s="158"/>
      <c r="G108" s="166">
        <f>'Methods&amp;Limits'!I55</f>
        <v>2.9359999999999999</v>
      </c>
      <c r="H108" s="276" t="str">
        <f>IF(E29&gt;G108,"Yes","")</f>
        <v/>
      </c>
      <c r="I108" s="426"/>
      <c r="J108" s="258"/>
      <c r="K108" s="258"/>
      <c r="L108" s="573"/>
      <c r="M108" s="574"/>
    </row>
    <row r="109" spans="1:13" ht="13.5" customHeight="1" x14ac:dyDescent="0.2">
      <c r="A109" s="241" t="str">
        <f>'Methods&amp;Limits'!A56</f>
        <v>Oxyginates</v>
      </c>
      <c r="B109" s="153"/>
      <c r="C109" s="160"/>
      <c r="D109" s="161"/>
      <c r="E109" s="244"/>
      <c r="F109" s="162"/>
      <c r="G109" s="163"/>
      <c r="H109" s="277"/>
      <c r="I109" s="285"/>
      <c r="J109" s="285"/>
      <c r="K109" s="285"/>
      <c r="L109" s="285"/>
      <c r="M109" s="211"/>
    </row>
    <row r="110" spans="1:13" ht="13.5" customHeight="1" x14ac:dyDescent="0.2">
      <c r="A110" s="174" t="str">
        <f>'Methods&amp;Limits'!A57</f>
        <v>-- Methanol</v>
      </c>
      <c r="B110" s="165" t="str">
        <f>'Methods&amp;Limits'!B57</f>
        <v>% V/V</v>
      </c>
      <c r="C110" s="175" t="str">
        <f>'Methods&amp;Limits'!E57</f>
        <v>EN-ISO 22854</v>
      </c>
      <c r="D110" s="157">
        <f>'Methods&amp;Limits'!F57</f>
        <v>2008</v>
      </c>
      <c r="E110" s="243">
        <f>'Methods&amp;Limits'!G57</f>
        <v>0.4</v>
      </c>
      <c r="F110" s="158"/>
      <c r="G110" s="166">
        <f>'Methods&amp;Limits'!I57</f>
        <v>3.2359999999999998</v>
      </c>
      <c r="H110" s="276" t="str">
        <f t="shared" ref="H110:H116" si="2">IF(E31&gt;G110,"Yes","")</f>
        <v/>
      </c>
      <c r="I110" s="426"/>
      <c r="J110" s="258"/>
      <c r="K110" s="258"/>
      <c r="L110" s="573"/>
      <c r="M110" s="574"/>
    </row>
    <row r="111" spans="1:13" ht="13.5" customHeight="1" x14ac:dyDescent="0.2">
      <c r="A111" s="174" t="str">
        <f>'Methods&amp;Limits'!A58</f>
        <v>-- Ethanol</v>
      </c>
      <c r="B111" s="165" t="str">
        <f>'Methods&amp;Limits'!B58</f>
        <v>% V/V</v>
      </c>
      <c r="C111" s="175" t="str">
        <f>'Methods&amp;Limits'!E58</f>
        <v>EN-ISO 22854</v>
      </c>
      <c r="D111" s="157">
        <f>'Methods&amp;Limits'!F58</f>
        <v>2008</v>
      </c>
      <c r="E111" s="243">
        <f>'Methods&amp;Limits'!G58</f>
        <v>0.6</v>
      </c>
      <c r="F111" s="158"/>
      <c r="G111" s="166">
        <f>'Methods&amp;Limits'!I58</f>
        <v>10.353999999999999</v>
      </c>
      <c r="H111" s="276" t="str">
        <f t="shared" si="2"/>
        <v/>
      </c>
      <c r="I111" s="426"/>
      <c r="J111" s="258"/>
      <c r="K111" s="258"/>
      <c r="L111" s="573"/>
      <c r="M111" s="574"/>
    </row>
    <row r="112" spans="1:13" ht="13.5" customHeight="1" x14ac:dyDescent="0.2">
      <c r="A112" s="174" t="str">
        <f>'Methods&amp;Limits'!A59</f>
        <v>-- Iso-propyl alcohol</v>
      </c>
      <c r="B112" s="165" t="str">
        <f>'Methods&amp;Limits'!B59</f>
        <v>% V/V</v>
      </c>
      <c r="C112" s="175" t="str">
        <f>'Methods&amp;Limits'!E59</f>
        <v>EN-ISO 22854</v>
      </c>
      <c r="D112" s="157">
        <f>'Methods&amp;Limits'!F59</f>
        <v>2008</v>
      </c>
      <c r="E112" s="243">
        <f>'Methods&amp;Limits'!G59</f>
        <v>0.7</v>
      </c>
      <c r="F112" s="158"/>
      <c r="G112" s="166">
        <f>'Methods&amp;Limits'!I59</f>
        <v>12.413</v>
      </c>
      <c r="H112" s="276" t="str">
        <f t="shared" si="2"/>
        <v/>
      </c>
      <c r="I112" s="426"/>
      <c r="J112" s="258"/>
      <c r="K112" s="258"/>
      <c r="L112" s="573"/>
      <c r="M112" s="574"/>
    </row>
    <row r="113" spans="1:13" ht="13.5" customHeight="1" x14ac:dyDescent="0.2">
      <c r="A113" s="174" t="str">
        <f>'Methods&amp;Limits'!A60</f>
        <v>-- Tert-butyl alcohol</v>
      </c>
      <c r="B113" s="165" t="str">
        <f>'Methods&amp;Limits'!B60</f>
        <v>% V/V</v>
      </c>
      <c r="C113" s="175" t="str">
        <f>'Methods&amp;Limits'!E60</f>
        <v>EN-ISO 22854</v>
      </c>
      <c r="D113" s="157">
        <f>'Methods&amp;Limits'!F60</f>
        <v>2008</v>
      </c>
      <c r="E113" s="243">
        <f>'Methods&amp;Limits'!G60</f>
        <v>0.7</v>
      </c>
      <c r="F113" s="158"/>
      <c r="G113" s="166">
        <f>'Methods&amp;Limits'!I60</f>
        <v>15.413</v>
      </c>
      <c r="H113" s="276" t="str">
        <f t="shared" si="2"/>
        <v/>
      </c>
      <c r="I113" s="426"/>
      <c r="J113" s="258"/>
      <c r="K113" s="258"/>
      <c r="L113" s="573"/>
      <c r="M113" s="574"/>
    </row>
    <row r="114" spans="1:13" ht="13.5" customHeight="1" x14ac:dyDescent="0.2">
      <c r="A114" s="174" t="str">
        <f>'Methods&amp;Limits'!A61</f>
        <v>-- Iso-butyl alcohol</v>
      </c>
      <c r="B114" s="165" t="str">
        <f>'Methods&amp;Limits'!B61</f>
        <v>% V/V</v>
      </c>
      <c r="C114" s="175" t="str">
        <f>'Methods&amp;Limits'!E61</f>
        <v>EN-ISO 22854</v>
      </c>
      <c r="D114" s="157">
        <f>'Methods&amp;Limits'!F61</f>
        <v>2008</v>
      </c>
      <c r="E114" s="243">
        <f>'Methods&amp;Limits'!G61</f>
        <v>0.7</v>
      </c>
      <c r="F114" s="158"/>
      <c r="G114" s="166">
        <f>'Methods&amp;Limits'!I61</f>
        <v>15.413</v>
      </c>
      <c r="H114" s="276" t="str">
        <f t="shared" si="2"/>
        <v/>
      </c>
      <c r="I114" s="426"/>
      <c r="J114" s="258"/>
      <c r="K114" s="258"/>
      <c r="L114" s="573"/>
      <c r="M114" s="574"/>
    </row>
    <row r="115" spans="1:13" ht="13.5" customHeight="1" x14ac:dyDescent="0.2">
      <c r="A115" s="174" t="str">
        <f>'Methods&amp;Limits'!A62</f>
        <v>-- Ethers with 5 or more carbon atoms per molecule</v>
      </c>
      <c r="B115" s="165" t="str">
        <f>'Methods&amp;Limits'!B62</f>
        <v>% V/V</v>
      </c>
      <c r="C115" s="175" t="str">
        <f>'Methods&amp;Limits'!E62</f>
        <v>EN-ISO 22854</v>
      </c>
      <c r="D115" s="157">
        <f>'Methods&amp;Limits'!F62</f>
        <v>2008</v>
      </c>
      <c r="E115" s="243">
        <f>'Methods&amp;Limits'!G62</f>
        <v>0.9</v>
      </c>
      <c r="F115" s="158"/>
      <c r="G115" s="166">
        <f>'Methods&amp;Limits'!I62</f>
        <v>22.530999999999999</v>
      </c>
      <c r="H115" s="276" t="str">
        <f t="shared" si="2"/>
        <v/>
      </c>
      <c r="I115" s="426"/>
      <c r="J115" s="258"/>
      <c r="K115" s="258"/>
      <c r="L115" s="573"/>
      <c r="M115" s="574"/>
    </row>
    <row r="116" spans="1:13" ht="13.5" customHeight="1" x14ac:dyDescent="0.2">
      <c r="A116" s="174" t="str">
        <f>'Methods&amp;Limits'!A63</f>
        <v>-- other oxygenates</v>
      </c>
      <c r="B116" s="156" t="str">
        <f>'Methods&amp;Limits'!B63</f>
        <v>% V/V</v>
      </c>
      <c r="C116" s="175" t="str">
        <f>'Methods&amp;Limits'!E63</f>
        <v>EN-ISO 22854</v>
      </c>
      <c r="D116" s="157">
        <f>'Methods&amp;Limits'!F63</f>
        <v>2008</v>
      </c>
      <c r="E116" s="243">
        <f>'Methods&amp;Limits'!G63</f>
        <v>0.7</v>
      </c>
      <c r="F116" s="158"/>
      <c r="G116" s="166">
        <f>'Methods&amp;Limits'!I63</f>
        <v>15.413</v>
      </c>
      <c r="H116" s="276" t="str">
        <f t="shared" si="2"/>
        <v/>
      </c>
      <c r="I116" s="426"/>
      <c r="J116" s="258"/>
      <c r="K116" s="258"/>
      <c r="L116" s="573"/>
      <c r="M116" s="574"/>
    </row>
    <row r="117" spans="1:13" ht="13.5" customHeight="1" x14ac:dyDescent="0.2">
      <c r="A117" s="200" t="str">
        <f>'Methods&amp;Limits'!A64:A64</f>
        <v>Sulphur content (sulphur free, from 2005)**</v>
      </c>
      <c r="B117" s="209" t="str">
        <f>'Methods&amp;Limits'!B64</f>
        <v>mg/kg</v>
      </c>
      <c r="C117" s="38" t="str">
        <f>'Methods&amp;Limits'!E64</f>
        <v>EN-ISO 14596</v>
      </c>
      <c r="D117" s="157">
        <f>'Methods&amp;Limits'!F64</f>
        <v>1998</v>
      </c>
      <c r="E117" s="246">
        <f>'Methods&amp;Limits'!G64</f>
        <v>5</v>
      </c>
      <c r="F117" s="158"/>
      <c r="G117" s="166">
        <f>'Methods&amp;Limits'!I64</f>
        <v>12.95</v>
      </c>
      <c r="H117" s="276" t="str">
        <f>IF(E$38&gt;G117,"Yes","")</f>
        <v/>
      </c>
      <c r="I117" s="426"/>
      <c r="J117" s="258"/>
      <c r="K117" s="258"/>
      <c r="L117" s="573"/>
      <c r="M117" s="574"/>
    </row>
    <row r="118" spans="1:13" ht="13.5" customHeight="1" x14ac:dyDescent="0.2">
      <c r="A118" s="206"/>
      <c r="B118" s="205"/>
      <c r="C118" s="38" t="str">
        <f>'Methods&amp;Limits'!E65</f>
        <v>EN 24260</v>
      </c>
      <c r="D118" s="157">
        <f>'Methods&amp;Limits'!F65</f>
        <v>1994</v>
      </c>
      <c r="E118" s="246">
        <f>'Methods&amp;Limits'!G65</f>
        <v>1</v>
      </c>
      <c r="F118" s="158"/>
      <c r="G118" s="166">
        <f>'Methods&amp;Limits'!I65</f>
        <v>10.59</v>
      </c>
      <c r="H118" s="276" t="str">
        <f>IF(E$38&gt;G118,"Yes","")</f>
        <v/>
      </c>
      <c r="I118" s="426"/>
      <c r="J118" s="258"/>
      <c r="K118" s="258"/>
      <c r="L118" s="573"/>
      <c r="M118" s="574"/>
    </row>
    <row r="119" spans="1:13" ht="13.5" customHeight="1" x14ac:dyDescent="0.2">
      <c r="A119" s="206"/>
      <c r="B119" s="205"/>
      <c r="C119" s="38" t="str">
        <f>'Methods&amp;Limits'!E66</f>
        <v>EN-ISO 20846</v>
      </c>
      <c r="D119" s="157">
        <f>'Methods&amp;Limits'!F66</f>
        <v>2004</v>
      </c>
      <c r="E119" s="246">
        <f>'Methods&amp;Limits'!G66</f>
        <v>2.7</v>
      </c>
      <c r="F119" s="158"/>
      <c r="G119" s="166">
        <f>'Methods&amp;Limits'!I66</f>
        <v>11.593</v>
      </c>
      <c r="H119" s="276" t="str">
        <f>IF(E$38&gt;G119,"Yes","")</f>
        <v/>
      </c>
      <c r="I119" s="426"/>
      <c r="J119" s="258"/>
      <c r="K119" s="258"/>
      <c r="L119" s="573"/>
      <c r="M119" s="574"/>
    </row>
    <row r="120" spans="1:13" ht="13.5" customHeight="1" x14ac:dyDescent="0.2">
      <c r="A120" s="206"/>
      <c r="B120" s="210"/>
      <c r="C120" s="38" t="str">
        <f>'Methods&amp;Limits'!E67</f>
        <v>EN-ISO 20884</v>
      </c>
      <c r="D120" s="157">
        <f>'Methods&amp;Limits'!F67</f>
        <v>2004</v>
      </c>
      <c r="E120" s="246">
        <f>'Methods&amp;Limits'!G67</f>
        <v>3.1</v>
      </c>
      <c r="F120" s="158"/>
      <c r="G120" s="166">
        <f>'Methods&amp;Limits'!I67</f>
        <v>11.829000000000001</v>
      </c>
      <c r="H120" s="276" t="str">
        <f>IF(E$38&gt;G120,"Yes","")</f>
        <v/>
      </c>
      <c r="I120" s="426"/>
      <c r="J120" s="258"/>
      <c r="K120" s="258"/>
      <c r="L120" s="573"/>
      <c r="M120" s="574"/>
    </row>
    <row r="121" spans="1:13" ht="13.5" customHeight="1" x14ac:dyDescent="0.2">
      <c r="A121" s="206" t="str">
        <f>'Methods&amp;Limits'!A68:A68</f>
        <v>Lead content</v>
      </c>
      <c r="B121" s="205" t="str">
        <f>'Methods&amp;Limits'!B68</f>
        <v>g/l</v>
      </c>
      <c r="C121" s="38" t="str">
        <f>'Methods&amp;Limits'!E68</f>
        <v>EN 237</v>
      </c>
      <c r="D121" s="157">
        <f>'Methods&amp;Limits'!F68</f>
        <v>2004</v>
      </c>
      <c r="E121" s="457">
        <f>'Methods&amp;Limits'!G68</f>
        <v>6.1999999999999998E-3</v>
      </c>
      <c r="F121" s="458"/>
      <c r="G121" s="457">
        <f>'Methods&amp;Limits'!I68</f>
        <v>8.657999999999999E-3</v>
      </c>
      <c r="H121" s="276" t="str">
        <f>IF($E$39&gt;G121,"Yes","")</f>
        <v/>
      </c>
      <c r="I121" s="426"/>
      <c r="J121" s="258"/>
      <c r="K121" s="258"/>
      <c r="L121" s="573"/>
      <c r="M121" s="574"/>
    </row>
    <row r="122" spans="1:13" ht="13.5" customHeight="1" x14ac:dyDescent="0.2">
      <c r="A122" s="200" t="str">
        <f>'Methods&amp;Limits'!A69:A69</f>
        <v>Manganese</v>
      </c>
      <c r="B122" s="214" t="str">
        <f>'Methods&amp;Limits'!B69</f>
        <v>mg/l</v>
      </c>
      <c r="C122" s="38" t="str">
        <f>'Methods&amp;Limits'!E69</f>
        <v>EN 16135</v>
      </c>
      <c r="D122" s="157">
        <f>'Methods&amp;Limits'!F69</f>
        <v>2011</v>
      </c>
      <c r="E122" s="243">
        <f>'Methods&amp;Limits'!G69</f>
        <v>1.53</v>
      </c>
      <c r="F122" s="34"/>
      <c r="G122" s="166">
        <f>'Methods&amp;Limits'!I69</f>
        <v>2.9026999999999998</v>
      </c>
      <c r="H122" s="276" t="str">
        <f>IF($E$40&gt;G122,"Yes","")</f>
        <v/>
      </c>
      <c r="I122" s="426"/>
      <c r="J122" s="258"/>
      <c r="K122" s="281"/>
      <c r="L122" s="573"/>
      <c r="M122" s="574"/>
    </row>
    <row r="123" spans="1:13" x14ac:dyDescent="0.2">
      <c r="A123" s="202"/>
      <c r="B123" s="215"/>
      <c r="C123" s="38" t="str">
        <f>'Methods&amp;Limits'!E70</f>
        <v>EN 16136</v>
      </c>
      <c r="D123" s="157">
        <f>'Methods&amp;Limits'!F70</f>
        <v>2011</v>
      </c>
      <c r="E123" s="243">
        <f>'Methods&amp;Limits'!G70</f>
        <v>1.76</v>
      </c>
      <c r="F123" s="34"/>
      <c r="G123" s="166">
        <f>'Methods&amp;Limits'!I70</f>
        <v>3.0384000000000002</v>
      </c>
      <c r="H123" s="276" t="str">
        <f>IF($E$40&gt;G123,"Yes","")</f>
        <v/>
      </c>
      <c r="I123" s="426"/>
      <c r="J123" s="258"/>
      <c r="K123" s="281"/>
      <c r="L123" s="573"/>
      <c r="M123" s="574"/>
    </row>
    <row r="124" spans="1:13" x14ac:dyDescent="0.2">
      <c r="I124" s="54"/>
    </row>
    <row r="125" spans="1:13" x14ac:dyDescent="0.2">
      <c r="I125" s="54"/>
    </row>
    <row r="126" spans="1:13" x14ac:dyDescent="0.2">
      <c r="I126" s="54"/>
    </row>
    <row r="127" spans="1:13" x14ac:dyDescent="0.2">
      <c r="I127" s="54"/>
    </row>
  </sheetData>
  <sheetProtection algorithmName="SHA-512" hashValue="mEx7uyfDovzoeVwcUNVcRWT2jKCmror3h5CMCAvbh5McYmchbZ/b9sdBYqRyuZqK/oBQrevmkj8YFXyvtxcNjg==" saltValue="H2eP55/aIFSu9MVp1l4zrQ==" spinCount="100000" sheet="1" objects="1" scenarios="1" sort="0"/>
  <mergeCells count="85">
    <mergeCell ref="L120:M120"/>
    <mergeCell ref="L121:M121"/>
    <mergeCell ref="L122:M122"/>
    <mergeCell ref="L123:M123"/>
    <mergeCell ref="L114:M114"/>
    <mergeCell ref="L115:M115"/>
    <mergeCell ref="L116:M116"/>
    <mergeCell ref="L117:M117"/>
    <mergeCell ref="L118:M118"/>
    <mergeCell ref="L119:M119"/>
    <mergeCell ref="L113:M113"/>
    <mergeCell ref="L101:M101"/>
    <mergeCell ref="L102:M102"/>
    <mergeCell ref="L103:M103"/>
    <mergeCell ref="L104:M104"/>
    <mergeCell ref="L105:M105"/>
    <mergeCell ref="L106:M106"/>
    <mergeCell ref="L107:M107"/>
    <mergeCell ref="L108:M108"/>
    <mergeCell ref="L110:M110"/>
    <mergeCell ref="L111:M111"/>
    <mergeCell ref="L112:M112"/>
    <mergeCell ref="L100:M100"/>
    <mergeCell ref="L87:M87"/>
    <mergeCell ref="L88:M88"/>
    <mergeCell ref="L90:M90"/>
    <mergeCell ref="L91:M91"/>
    <mergeCell ref="L92:M92"/>
    <mergeCell ref="L93:M93"/>
    <mergeCell ref="L94:M94"/>
    <mergeCell ref="L95:M95"/>
    <mergeCell ref="L96:M96"/>
    <mergeCell ref="L97:M97"/>
    <mergeCell ref="L98:M98"/>
    <mergeCell ref="L86:M86"/>
    <mergeCell ref="L73:M73"/>
    <mergeCell ref="L75:M75"/>
    <mergeCell ref="L76:M76"/>
    <mergeCell ref="L78:M78"/>
    <mergeCell ref="L79:M79"/>
    <mergeCell ref="L80:M80"/>
    <mergeCell ref="L81:M81"/>
    <mergeCell ref="L82:M82"/>
    <mergeCell ref="L83:M83"/>
    <mergeCell ref="L84:M84"/>
    <mergeCell ref="L85:M85"/>
    <mergeCell ref="L72:M72"/>
    <mergeCell ref="F60:G60"/>
    <mergeCell ref="J60:J61"/>
    <mergeCell ref="L62:M62"/>
    <mergeCell ref="L63:M63"/>
    <mergeCell ref="L64:M64"/>
    <mergeCell ref="L65:M65"/>
    <mergeCell ref="L67:M67"/>
    <mergeCell ref="L68:M68"/>
    <mergeCell ref="L69:M69"/>
    <mergeCell ref="L70:M70"/>
    <mergeCell ref="L71:M71"/>
    <mergeCell ref="L60:M60"/>
    <mergeCell ref="C59:I59"/>
    <mergeCell ref="J59:M59"/>
    <mergeCell ref="P21:P23"/>
    <mergeCell ref="P28:P29"/>
    <mergeCell ref="Q28:Q29"/>
    <mergeCell ref="A44:D44"/>
    <mergeCell ref="E45:L46"/>
    <mergeCell ref="E47:L47"/>
    <mergeCell ref="E48:L48"/>
    <mergeCell ref="E49:L49"/>
    <mergeCell ref="E50:L50"/>
    <mergeCell ref="E51:L51"/>
    <mergeCell ref="A54:L54"/>
    <mergeCell ref="C14:K15"/>
    <mergeCell ref="L14:O14"/>
    <mergeCell ref="P14:Q14"/>
    <mergeCell ref="L15:M15"/>
    <mergeCell ref="N15:O15"/>
    <mergeCell ref="P15:Q15"/>
    <mergeCell ref="B3:E3"/>
    <mergeCell ref="G3:Q10"/>
    <mergeCell ref="B4:E4"/>
    <mergeCell ref="B5:E5"/>
    <mergeCell ref="B6:E6"/>
    <mergeCell ref="B7:E7"/>
    <mergeCell ref="C8:E8"/>
  </mergeCells>
  <dataValidations count="2">
    <dataValidation type="whole" operator="greaterThanOrEqual" allowBlank="1" showInputMessage="1" showErrorMessage="1" sqref="C17:C40 B45:B50 D45:D50 I17:I40">
      <formula1>0</formula1>
    </dataValidation>
    <dataValidation type="decimal" operator="greaterThanOrEqual" allowBlank="1" showInputMessage="1" showErrorMessage="1" sqref="D17:H40 J17:M41">
      <formula1>0</formula1>
    </dataValidation>
  </dataValidations>
  <hyperlinks>
    <hyperlink ref="R1" location="'Submission Report'!A1" display="&lt;-- GO BACK"/>
  </hyperlinks>
  <pageMargins left="0.74803149606299213" right="0.74803149606299213" top="0.98425196850393704" bottom="0.98425196850393704" header="0.51181102362204722" footer="0.51181102362204722"/>
  <pageSetup paperSize="9" scale="54" fitToHeight="2" orientation="landscape" r:id="rId1"/>
  <headerFooter alignWithMargins="0">
    <oddHeader>&amp;L&amp;F&amp;C&amp;A</oddHeader>
    <oddFooter>&amp;LTemplate v3 ext&amp;CPage &amp;P of &amp;N</oddFooter>
  </headerFooter>
  <rowBreaks count="1" manualBreakCount="1">
    <brk id="52"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CheckList!$W$2:$W$17</xm:f>
          </x14:formula1>
          <xm:sqref>B7:E7</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EV127"/>
  <sheetViews>
    <sheetView showGridLines="0" topLeftCell="A94" zoomScaleNormal="100" workbookViewId="0">
      <selection activeCell="J122" sqref="J122:M122"/>
    </sheetView>
  </sheetViews>
  <sheetFormatPr defaultColWidth="0" defaultRowHeight="12.75" x14ac:dyDescent="0.2"/>
  <cols>
    <col min="1" max="1" width="41" style="4" customWidth="1"/>
    <col min="2" max="2" width="6.7109375" style="4" customWidth="1"/>
    <col min="3" max="3" width="19.140625" style="4" customWidth="1"/>
    <col min="4" max="4" width="9.140625" style="4" customWidth="1"/>
    <col min="5" max="5" width="19.42578125" style="4" bestFit="1" customWidth="1"/>
    <col min="6" max="7" width="10.7109375" style="4" customWidth="1"/>
    <col min="8" max="8" width="11.42578125" style="4" customWidth="1"/>
    <col min="9" max="9" width="13.85546875" style="4" customWidth="1"/>
    <col min="10" max="10" width="9.5703125" style="4" customWidth="1"/>
    <col min="11" max="11" width="10.28515625" style="4" customWidth="1"/>
    <col min="12" max="12" width="9.5703125" style="4" customWidth="1"/>
    <col min="13" max="13" width="20" style="4" bestFit="1" customWidth="1"/>
    <col min="14" max="14" width="8.5703125" style="4" bestFit="1" customWidth="1"/>
    <col min="15" max="19" width="11.42578125" style="4" customWidth="1"/>
    <col min="20" max="16384" width="0" style="4" hidden="1"/>
  </cols>
  <sheetData>
    <row r="1" spans="1:19" ht="18.75" customHeight="1" x14ac:dyDescent="0.25">
      <c r="A1" s="77" t="s">
        <v>358</v>
      </c>
      <c r="R1" s="288" t="s">
        <v>860</v>
      </c>
      <c r="S1" s="291"/>
    </row>
    <row r="2" spans="1:19" ht="6.75" customHeight="1" x14ac:dyDescent="0.2">
      <c r="A2" s="78"/>
      <c r="B2" s="12"/>
      <c r="C2" s="12"/>
      <c r="D2" s="12"/>
      <c r="E2" s="12"/>
      <c r="F2" s="12"/>
      <c r="G2" s="12"/>
      <c r="H2" s="12"/>
      <c r="I2" s="12"/>
      <c r="J2" s="12"/>
      <c r="K2" s="12"/>
      <c r="L2" s="12"/>
    </row>
    <row r="3" spans="1:19" ht="14.25" customHeight="1" x14ac:dyDescent="0.2">
      <c r="A3" s="79" t="s">
        <v>18</v>
      </c>
      <c r="B3" s="575" t="str">
        <f>IF(LEN('Contacts&amp;Annual Summary'!C9) &gt; 1,'Contacts&amp;Annual Summary'!C9,"")</f>
        <v>Slovakia</v>
      </c>
      <c r="C3" s="576"/>
      <c r="D3" s="576"/>
      <c r="E3" s="577"/>
      <c r="F3" s="46"/>
      <c r="G3" s="584" t="s">
        <v>249</v>
      </c>
      <c r="H3" s="584"/>
      <c r="I3" s="584"/>
      <c r="J3" s="584"/>
      <c r="K3" s="584"/>
      <c r="L3" s="584"/>
      <c r="M3" s="584"/>
      <c r="N3" s="584"/>
      <c r="O3" s="584"/>
      <c r="P3" s="584"/>
      <c r="Q3" s="584"/>
    </row>
    <row r="4" spans="1:19" ht="14.25" customHeight="1" x14ac:dyDescent="0.2">
      <c r="A4" s="79" t="s">
        <v>19</v>
      </c>
      <c r="B4" s="575">
        <f>'Contacts&amp;Annual Summary'!C8</f>
        <v>2020</v>
      </c>
      <c r="C4" s="576"/>
      <c r="D4" s="576"/>
      <c r="E4" s="577"/>
      <c r="F4" s="46"/>
      <c r="G4" s="584"/>
      <c r="H4" s="584"/>
      <c r="I4" s="584"/>
      <c r="J4" s="584"/>
      <c r="K4" s="584"/>
      <c r="L4" s="584"/>
      <c r="M4" s="584"/>
      <c r="N4" s="584"/>
      <c r="O4" s="584"/>
      <c r="P4" s="584"/>
      <c r="Q4" s="584"/>
    </row>
    <row r="5" spans="1:19" ht="14.25" customHeight="1" x14ac:dyDescent="0.2">
      <c r="A5" s="80" t="s">
        <v>198</v>
      </c>
      <c r="B5" s="575" t="s">
        <v>242</v>
      </c>
      <c r="C5" s="576"/>
      <c r="D5" s="576"/>
      <c r="E5" s="577"/>
      <c r="F5" s="46"/>
      <c r="G5" s="584"/>
      <c r="H5" s="584"/>
      <c r="I5" s="584"/>
      <c r="J5" s="584"/>
      <c r="K5" s="584"/>
      <c r="L5" s="584"/>
      <c r="M5" s="584"/>
      <c r="N5" s="584"/>
      <c r="O5" s="584"/>
      <c r="P5" s="584"/>
      <c r="Q5" s="584"/>
    </row>
    <row r="6" spans="1:19" ht="14.25" customHeight="1" x14ac:dyDescent="0.2">
      <c r="A6" s="79" t="s">
        <v>59</v>
      </c>
      <c r="B6" s="575" t="s">
        <v>98</v>
      </c>
      <c r="C6" s="576"/>
      <c r="D6" s="576"/>
      <c r="E6" s="577"/>
      <c r="F6" s="46"/>
      <c r="G6" s="584"/>
      <c r="H6" s="584"/>
      <c r="I6" s="584"/>
      <c r="J6" s="584"/>
      <c r="K6" s="584"/>
      <c r="L6" s="584"/>
      <c r="M6" s="584"/>
      <c r="N6" s="584"/>
      <c r="O6" s="584"/>
      <c r="P6" s="584"/>
      <c r="Q6" s="584"/>
    </row>
    <row r="7" spans="1:19" ht="14.25" customHeight="1" x14ac:dyDescent="0.2">
      <c r="A7" s="79" t="s">
        <v>60</v>
      </c>
      <c r="B7" s="622" t="str">
        <f>'Petrol (3)'!B7</f>
        <v>Super Plus 98</v>
      </c>
      <c r="C7" s="623"/>
      <c r="D7" s="623"/>
      <c r="E7" s="624"/>
      <c r="F7" s="46"/>
      <c r="G7" s="584"/>
      <c r="H7" s="584"/>
      <c r="I7" s="584"/>
      <c r="J7" s="584"/>
      <c r="K7" s="584"/>
      <c r="L7" s="584"/>
      <c r="M7" s="584"/>
      <c r="N7" s="584"/>
      <c r="O7" s="584"/>
      <c r="P7" s="584"/>
      <c r="Q7" s="584"/>
    </row>
    <row r="8" spans="1:19" ht="14.25" customHeight="1" x14ac:dyDescent="0.2">
      <c r="A8" s="79" t="s">
        <v>219</v>
      </c>
      <c r="B8" s="256" t="s">
        <v>279</v>
      </c>
      <c r="C8" s="585" t="str">
        <f>IF( B8="A","1st June to 31st August (arctic)","1st May to 30th September (normal)")</f>
        <v>1st May to 30th September (normal)</v>
      </c>
      <c r="D8" s="586"/>
      <c r="E8" s="587"/>
      <c r="F8" s="75"/>
      <c r="G8" s="584"/>
      <c r="H8" s="584"/>
      <c r="I8" s="584"/>
      <c r="J8" s="584"/>
      <c r="K8" s="584"/>
      <c r="L8" s="584"/>
      <c r="M8" s="584"/>
      <c r="N8" s="584"/>
      <c r="O8" s="584"/>
      <c r="P8" s="584"/>
      <c r="Q8" s="584"/>
    </row>
    <row r="9" spans="1:19" ht="14.25" customHeight="1" x14ac:dyDescent="0.2">
      <c r="A9" s="79" t="s">
        <v>359</v>
      </c>
      <c r="B9" s="431">
        <v>0.01</v>
      </c>
      <c r="C9" s="74" t="s">
        <v>229</v>
      </c>
      <c r="D9" s="75"/>
      <c r="E9" s="75"/>
      <c r="F9" s="75"/>
      <c r="G9" s="584"/>
      <c r="H9" s="584"/>
      <c r="I9" s="584"/>
      <c r="J9" s="584"/>
      <c r="K9" s="584"/>
      <c r="L9" s="584"/>
      <c r="M9" s="584"/>
      <c r="N9" s="584"/>
      <c r="O9" s="584"/>
      <c r="P9" s="584"/>
      <c r="Q9" s="584"/>
    </row>
    <row r="10" spans="1:19" s="12" customFormat="1" ht="20.25" customHeight="1" x14ac:dyDescent="0.2">
      <c r="A10" s="81" t="s">
        <v>83</v>
      </c>
      <c r="B10" s="81"/>
      <c r="C10" s="82"/>
      <c r="D10" s="82"/>
      <c r="E10" s="82"/>
      <c r="F10" s="82"/>
      <c r="G10" s="584"/>
      <c r="H10" s="584"/>
      <c r="I10" s="584"/>
      <c r="J10" s="584"/>
      <c r="K10" s="584"/>
      <c r="L10" s="584"/>
      <c r="M10" s="584"/>
      <c r="N10" s="584"/>
      <c r="O10" s="584"/>
      <c r="P10" s="584"/>
      <c r="Q10" s="584"/>
    </row>
    <row r="11" spans="1:19" ht="8.25" customHeight="1" x14ac:dyDescent="0.2">
      <c r="A11" s="83"/>
      <c r="B11" s="81"/>
      <c r="C11" s="81"/>
      <c r="D11" s="84"/>
      <c r="E11" s="84"/>
      <c r="F11" s="84"/>
      <c r="K11" s="84"/>
      <c r="L11" s="84"/>
    </row>
    <row r="12" spans="1:19" ht="16.5" customHeight="1" x14ac:dyDescent="0.25">
      <c r="A12" s="85" t="s">
        <v>81</v>
      </c>
      <c r="B12" s="81"/>
      <c r="C12" s="81"/>
      <c r="D12" s="84"/>
      <c r="E12" s="84"/>
      <c r="F12" s="84"/>
      <c r="K12" s="84"/>
      <c r="L12" s="84"/>
    </row>
    <row r="13" spans="1:19" ht="6.75" customHeight="1" x14ac:dyDescent="0.2">
      <c r="A13" s="27"/>
      <c r="B13" s="27"/>
      <c r="C13" s="27"/>
      <c r="D13" s="27"/>
      <c r="E13" s="27"/>
      <c r="F13" s="27"/>
      <c r="G13" s="27"/>
      <c r="H13" s="27"/>
      <c r="I13" s="27"/>
      <c r="J13" s="27"/>
      <c r="K13" s="27"/>
      <c r="L13" s="27"/>
    </row>
    <row r="14" spans="1:19" ht="27.75" customHeight="1" x14ac:dyDescent="0.2">
      <c r="A14" s="86" t="s">
        <v>54</v>
      </c>
      <c r="B14" s="86" t="s">
        <v>20</v>
      </c>
      <c r="C14" s="590" t="s">
        <v>220</v>
      </c>
      <c r="D14" s="591"/>
      <c r="E14" s="591"/>
      <c r="F14" s="591"/>
      <c r="G14" s="591"/>
      <c r="H14" s="591"/>
      <c r="I14" s="591"/>
      <c r="J14" s="591"/>
      <c r="K14" s="592"/>
      <c r="L14" s="581" t="s">
        <v>77</v>
      </c>
      <c r="M14" s="582"/>
      <c r="N14" s="582"/>
      <c r="O14" s="583"/>
      <c r="P14" s="601" t="s">
        <v>183</v>
      </c>
      <c r="Q14" s="602"/>
    </row>
    <row r="15" spans="1:19" ht="31.5" customHeight="1" x14ac:dyDescent="0.2">
      <c r="A15" s="87"/>
      <c r="B15" s="87"/>
      <c r="C15" s="593"/>
      <c r="D15" s="594"/>
      <c r="E15" s="594"/>
      <c r="F15" s="594"/>
      <c r="G15" s="594"/>
      <c r="H15" s="594"/>
      <c r="I15" s="594"/>
      <c r="J15" s="594"/>
      <c r="K15" s="595"/>
      <c r="L15" s="596" t="s">
        <v>26</v>
      </c>
      <c r="M15" s="596"/>
      <c r="N15" s="599" t="s">
        <v>211</v>
      </c>
      <c r="O15" s="600"/>
      <c r="P15" s="588" t="s">
        <v>184</v>
      </c>
      <c r="Q15" s="589"/>
    </row>
    <row r="16" spans="1:19" ht="49.5" customHeight="1" x14ac:dyDescent="0.2">
      <c r="A16" s="88"/>
      <c r="B16" s="88"/>
      <c r="C16" s="89" t="s">
        <v>61</v>
      </c>
      <c r="D16" s="90" t="s">
        <v>22</v>
      </c>
      <c r="E16" s="90" t="s">
        <v>23</v>
      </c>
      <c r="F16" s="91" t="s">
        <v>206</v>
      </c>
      <c r="G16" s="92" t="s">
        <v>24</v>
      </c>
      <c r="H16" s="89" t="s">
        <v>25</v>
      </c>
      <c r="I16" s="93" t="s">
        <v>213</v>
      </c>
      <c r="J16" s="93" t="s">
        <v>212</v>
      </c>
      <c r="K16" s="93" t="s">
        <v>214</v>
      </c>
      <c r="L16" s="94" t="s">
        <v>22</v>
      </c>
      <c r="M16" s="94" t="s">
        <v>23</v>
      </c>
      <c r="N16" s="95" t="s">
        <v>22</v>
      </c>
      <c r="O16" s="96" t="s">
        <v>23</v>
      </c>
      <c r="P16" s="207" t="s">
        <v>63</v>
      </c>
      <c r="Q16" s="208" t="s">
        <v>72</v>
      </c>
    </row>
    <row r="17" spans="1:23" ht="13.5" customHeight="1" x14ac:dyDescent="0.2">
      <c r="A17" s="97" t="s">
        <v>28</v>
      </c>
      <c r="B17" s="98" t="s">
        <v>4</v>
      </c>
      <c r="C17" s="409">
        <v>24</v>
      </c>
      <c r="D17" s="450">
        <v>99.5</v>
      </c>
      <c r="E17" s="450">
        <v>100.8</v>
      </c>
      <c r="F17" s="450">
        <v>100.35</v>
      </c>
      <c r="G17" s="450">
        <v>100.33</v>
      </c>
      <c r="H17" s="450">
        <v>0.28799999999999998</v>
      </c>
      <c r="I17" s="409">
        <v>0</v>
      </c>
      <c r="J17" s="450">
        <v>100.28</v>
      </c>
      <c r="K17" s="450">
        <v>100.5</v>
      </c>
      <c r="L17" s="450">
        <v>98</v>
      </c>
      <c r="M17" s="450"/>
      <c r="N17" s="99" t="s">
        <v>185</v>
      </c>
      <c r="O17" s="100"/>
      <c r="P17" s="268" t="s">
        <v>191</v>
      </c>
      <c r="Q17" s="102">
        <v>2005</v>
      </c>
    </row>
    <row r="18" spans="1:23" ht="13.5" customHeight="1" x14ac:dyDescent="0.2">
      <c r="A18" s="97" t="s">
        <v>27</v>
      </c>
      <c r="B18" s="98" t="s">
        <v>4</v>
      </c>
      <c r="C18" s="409">
        <v>24</v>
      </c>
      <c r="D18" s="450">
        <v>88.4</v>
      </c>
      <c r="E18" s="450">
        <v>90.7</v>
      </c>
      <c r="F18" s="450">
        <v>89.2</v>
      </c>
      <c r="G18" s="450">
        <v>89.48</v>
      </c>
      <c r="H18" s="450">
        <v>0.80600000000000005</v>
      </c>
      <c r="I18" s="409">
        <v>0</v>
      </c>
      <c r="J18" s="450">
        <v>88.8</v>
      </c>
      <c r="K18" s="450">
        <v>90.25</v>
      </c>
      <c r="L18" s="450">
        <v>88</v>
      </c>
      <c r="M18" s="450"/>
      <c r="N18" s="99" t="s">
        <v>186</v>
      </c>
      <c r="O18" s="103"/>
      <c r="P18" s="268" t="s">
        <v>192</v>
      </c>
      <c r="Q18" s="102">
        <v>2005</v>
      </c>
    </row>
    <row r="19" spans="1:23" ht="13.5" customHeight="1" x14ac:dyDescent="0.2">
      <c r="A19" s="32" t="s">
        <v>255</v>
      </c>
      <c r="B19" s="104" t="s">
        <v>5</v>
      </c>
      <c r="C19" s="409"/>
      <c r="D19" s="450"/>
      <c r="E19" s="450"/>
      <c r="F19" s="450"/>
      <c r="G19" s="450"/>
      <c r="H19" s="450"/>
      <c r="I19" s="409"/>
      <c r="J19" s="450"/>
      <c r="K19" s="450"/>
      <c r="L19" s="450"/>
      <c r="M19" s="450"/>
      <c r="N19" s="105"/>
      <c r="O19" s="106" t="s">
        <v>187</v>
      </c>
      <c r="P19" s="107"/>
      <c r="Q19" s="107"/>
    </row>
    <row r="20" spans="1:23" ht="13.5" customHeight="1" x14ac:dyDescent="0.2">
      <c r="A20" s="108" t="s">
        <v>246</v>
      </c>
      <c r="B20" s="109"/>
      <c r="C20" s="409">
        <v>0</v>
      </c>
      <c r="D20" s="450"/>
      <c r="E20" s="450"/>
      <c r="F20" s="450"/>
      <c r="G20" s="450"/>
      <c r="H20" s="450"/>
      <c r="I20" s="409"/>
      <c r="J20" s="450"/>
      <c r="K20" s="450"/>
      <c r="L20" s="450"/>
      <c r="M20" s="450"/>
      <c r="N20" s="110"/>
      <c r="O20" s="111">
        <f>IF(E8="A",70,60)</f>
        <v>60</v>
      </c>
      <c r="P20" s="102" t="s">
        <v>360</v>
      </c>
      <c r="Q20" s="102">
        <v>2007</v>
      </c>
    </row>
    <row r="21" spans="1:23" ht="13.5" customHeight="1" x14ac:dyDescent="0.2">
      <c r="A21" s="33" t="s">
        <v>30</v>
      </c>
      <c r="B21" s="112"/>
      <c r="C21" s="409"/>
      <c r="D21" s="450"/>
      <c r="E21" s="450"/>
      <c r="F21" s="450"/>
      <c r="G21" s="450"/>
      <c r="H21" s="450"/>
      <c r="I21" s="409"/>
      <c r="J21" s="450"/>
      <c r="K21" s="450"/>
      <c r="L21" s="450"/>
      <c r="M21" s="450"/>
      <c r="N21" s="112"/>
      <c r="O21" s="113"/>
      <c r="P21" s="603" t="s">
        <v>67</v>
      </c>
      <c r="Q21" s="115"/>
    </row>
    <row r="22" spans="1:23" ht="13.5" customHeight="1" x14ac:dyDescent="0.2">
      <c r="A22" s="116" t="s">
        <v>93</v>
      </c>
      <c r="B22" s="117" t="s">
        <v>228</v>
      </c>
      <c r="C22" s="409">
        <v>24</v>
      </c>
      <c r="D22" s="450">
        <v>45.7</v>
      </c>
      <c r="E22" s="450">
        <v>65.3</v>
      </c>
      <c r="F22" s="450">
        <v>56.5</v>
      </c>
      <c r="G22" s="450">
        <v>55.37</v>
      </c>
      <c r="H22" s="450">
        <v>5.891</v>
      </c>
      <c r="I22" s="409">
        <v>0</v>
      </c>
      <c r="J22" s="450">
        <v>52.55</v>
      </c>
      <c r="K22" s="450">
        <v>59.78</v>
      </c>
      <c r="L22" s="450">
        <v>46</v>
      </c>
      <c r="M22" s="450"/>
      <c r="N22" s="118">
        <v>46</v>
      </c>
      <c r="O22" s="119"/>
      <c r="P22" s="604"/>
      <c r="Q22" s="115">
        <v>2000</v>
      </c>
    </row>
    <row r="23" spans="1:23" ht="13.5" customHeight="1" x14ac:dyDescent="0.2">
      <c r="A23" s="120" t="s">
        <v>92</v>
      </c>
      <c r="B23" s="110" t="s">
        <v>228</v>
      </c>
      <c r="C23" s="409">
        <v>24</v>
      </c>
      <c r="D23" s="450">
        <v>80.400000000000006</v>
      </c>
      <c r="E23" s="450">
        <v>91.1</v>
      </c>
      <c r="F23" s="450">
        <v>86.35</v>
      </c>
      <c r="G23" s="450">
        <v>86.12</v>
      </c>
      <c r="H23" s="450">
        <v>3.2519999999999998</v>
      </c>
      <c r="I23" s="409">
        <v>0</v>
      </c>
      <c r="J23" s="450">
        <v>84</v>
      </c>
      <c r="K23" s="450">
        <v>89.15</v>
      </c>
      <c r="L23" s="450">
        <v>75</v>
      </c>
      <c r="M23" s="450"/>
      <c r="N23" s="121">
        <v>75</v>
      </c>
      <c r="O23" s="122"/>
      <c r="P23" s="605"/>
      <c r="Q23" s="123"/>
    </row>
    <row r="24" spans="1:23" ht="13.5" customHeight="1" x14ac:dyDescent="0.2">
      <c r="A24" s="33" t="s">
        <v>31</v>
      </c>
      <c r="B24" s="112"/>
      <c r="C24" s="409"/>
      <c r="D24" s="450"/>
      <c r="E24" s="450"/>
      <c r="F24" s="450"/>
      <c r="G24" s="450"/>
      <c r="H24" s="450"/>
      <c r="I24" s="409"/>
      <c r="J24" s="450"/>
      <c r="K24" s="450"/>
      <c r="L24" s="450"/>
      <c r="M24" s="450"/>
      <c r="N24" s="112"/>
      <c r="O24" s="113"/>
      <c r="P24" s="107"/>
      <c r="Q24" s="124"/>
    </row>
    <row r="25" spans="1:23" ht="33.75" x14ac:dyDescent="0.2">
      <c r="A25" s="116" t="s">
        <v>94</v>
      </c>
      <c r="B25" s="117" t="s">
        <v>228</v>
      </c>
      <c r="C25" s="409">
        <v>24</v>
      </c>
      <c r="D25" s="450">
        <v>1.9</v>
      </c>
      <c r="E25" s="450">
        <v>10.1</v>
      </c>
      <c r="F25" s="450">
        <v>6.65</v>
      </c>
      <c r="G25" s="450">
        <v>6.4</v>
      </c>
      <c r="H25" s="450">
        <v>3.157</v>
      </c>
      <c r="I25" s="409">
        <v>0</v>
      </c>
      <c r="J25" s="450">
        <v>4.0999999999999996</v>
      </c>
      <c r="K25" s="450">
        <v>9.83</v>
      </c>
      <c r="L25" s="450"/>
      <c r="M25" s="450">
        <v>18</v>
      </c>
      <c r="N25" s="112"/>
      <c r="O25" s="125" t="s">
        <v>188</v>
      </c>
      <c r="P25" s="115" t="s">
        <v>361</v>
      </c>
      <c r="Q25" s="115" t="s">
        <v>364</v>
      </c>
    </row>
    <row r="26" spans="1:23" ht="22.5" x14ac:dyDescent="0.2">
      <c r="A26" s="116" t="s">
        <v>32</v>
      </c>
      <c r="B26" s="117" t="s">
        <v>228</v>
      </c>
      <c r="C26" s="409">
        <v>24</v>
      </c>
      <c r="D26" s="450">
        <v>28.5</v>
      </c>
      <c r="E26" s="450">
        <v>34.6</v>
      </c>
      <c r="F26" s="450">
        <v>32.700000000000003</v>
      </c>
      <c r="G26" s="450">
        <v>32.21</v>
      </c>
      <c r="H26" s="450">
        <v>1.7889999999999999</v>
      </c>
      <c r="I26" s="409">
        <v>0</v>
      </c>
      <c r="J26" s="450">
        <v>31.1</v>
      </c>
      <c r="K26" s="450">
        <v>33.630000000000003</v>
      </c>
      <c r="L26" s="450"/>
      <c r="M26" s="450">
        <v>35</v>
      </c>
      <c r="N26" s="112"/>
      <c r="O26" s="125">
        <v>35</v>
      </c>
      <c r="P26" s="115" t="s">
        <v>362</v>
      </c>
      <c r="Q26" s="115" t="s">
        <v>363</v>
      </c>
    </row>
    <row r="27" spans="1:23" ht="33.75" x14ac:dyDescent="0.2">
      <c r="A27" s="120" t="s">
        <v>33</v>
      </c>
      <c r="B27" s="110" t="s">
        <v>228</v>
      </c>
      <c r="C27" s="409">
        <v>24</v>
      </c>
      <c r="D27" s="450">
        <v>0.14000000000000001</v>
      </c>
      <c r="E27" s="450">
        <v>0.7</v>
      </c>
      <c r="F27" s="450">
        <v>0.52</v>
      </c>
      <c r="G27" s="450">
        <v>0.41</v>
      </c>
      <c r="H27" s="450">
        <v>0.221</v>
      </c>
      <c r="I27" s="409">
        <v>0</v>
      </c>
      <c r="J27" s="450">
        <v>0.18</v>
      </c>
      <c r="K27" s="450">
        <v>0.63</v>
      </c>
      <c r="L27" s="450"/>
      <c r="M27" s="450">
        <v>1</v>
      </c>
      <c r="N27" s="109"/>
      <c r="O27" s="111">
        <v>1</v>
      </c>
      <c r="P27" s="102" t="s">
        <v>365</v>
      </c>
      <c r="Q27" s="102" t="s">
        <v>366</v>
      </c>
    </row>
    <row r="28" spans="1:23" ht="24.75" customHeight="1" x14ac:dyDescent="0.2">
      <c r="A28" s="97" t="str">
        <f>IF(C29&gt;0,"Do not complete","Oxygen content")</f>
        <v>Do not complete</v>
      </c>
      <c r="B28" s="98" t="s">
        <v>6</v>
      </c>
      <c r="C28" s="409">
        <v>0</v>
      </c>
      <c r="D28" s="450">
        <v>0</v>
      </c>
      <c r="E28" s="450">
        <v>0</v>
      </c>
      <c r="F28" s="450">
        <v>0</v>
      </c>
      <c r="G28" s="450">
        <v>0</v>
      </c>
      <c r="H28" s="450">
        <v>0</v>
      </c>
      <c r="I28" s="409">
        <v>0</v>
      </c>
      <c r="J28" s="450">
        <v>0</v>
      </c>
      <c r="K28" s="450">
        <v>0</v>
      </c>
      <c r="L28" s="450"/>
      <c r="M28" s="450"/>
      <c r="N28" s="105"/>
      <c r="O28" s="230">
        <v>3.7</v>
      </c>
      <c r="P28" s="603" t="s">
        <v>367</v>
      </c>
      <c r="Q28" s="603" t="s">
        <v>368</v>
      </c>
      <c r="W28" s="42"/>
    </row>
    <row r="29" spans="1:23" ht="24.75" customHeight="1" x14ac:dyDescent="0.2">
      <c r="A29" s="135" t="str">
        <f>IF(C28&gt;0,"Do not complete","Oxygen content*
*petrol with 5% (v/v) or less ethanol content")</f>
        <v>Oxygen content*
*petrol with 5% (v/v) or less ethanol content</v>
      </c>
      <c r="B29" s="98" t="s">
        <v>6</v>
      </c>
      <c r="C29" s="409">
        <v>24</v>
      </c>
      <c r="D29" s="450">
        <v>2.4</v>
      </c>
      <c r="E29" s="450">
        <v>2.7</v>
      </c>
      <c r="F29" s="450">
        <v>2.5</v>
      </c>
      <c r="G29" s="450">
        <v>2.5499999999999998</v>
      </c>
      <c r="H29" s="450">
        <v>9.6000000000000002E-2</v>
      </c>
      <c r="I29" s="409">
        <v>0</v>
      </c>
      <c r="J29" s="450">
        <v>2.5</v>
      </c>
      <c r="K29" s="450">
        <v>2.6</v>
      </c>
      <c r="L29" s="450"/>
      <c r="M29" s="450">
        <v>2.7</v>
      </c>
      <c r="N29" s="110"/>
      <c r="O29" s="231">
        <v>2.7</v>
      </c>
      <c r="P29" s="605"/>
      <c r="Q29" s="605"/>
      <c r="W29" s="42"/>
    </row>
    <row r="30" spans="1:23" ht="14.25" customHeight="1" x14ac:dyDescent="0.2">
      <c r="A30" s="33" t="s">
        <v>35</v>
      </c>
      <c r="B30" s="112"/>
      <c r="C30" s="409"/>
      <c r="D30" s="450"/>
      <c r="E30" s="450"/>
      <c r="F30" s="450"/>
      <c r="G30" s="450"/>
      <c r="H30" s="450"/>
      <c r="I30" s="409"/>
      <c r="J30" s="450"/>
      <c r="K30" s="450"/>
      <c r="L30" s="450"/>
      <c r="M30" s="450"/>
      <c r="N30" s="112"/>
      <c r="O30" s="113"/>
      <c r="P30" s="126"/>
      <c r="Q30" s="127"/>
      <c r="W30" s="42"/>
    </row>
    <row r="31" spans="1:23" ht="14.25" customHeight="1" x14ac:dyDescent="0.2">
      <c r="A31" s="116" t="s">
        <v>7</v>
      </c>
      <c r="B31" s="117" t="s">
        <v>228</v>
      </c>
      <c r="C31" s="409">
        <v>24</v>
      </c>
      <c r="D31" s="450">
        <v>0</v>
      </c>
      <c r="E31" s="450">
        <v>0</v>
      </c>
      <c r="F31" s="450">
        <v>0</v>
      </c>
      <c r="G31" s="450">
        <v>0</v>
      </c>
      <c r="H31" s="450">
        <v>0</v>
      </c>
      <c r="I31" s="409">
        <v>0</v>
      </c>
      <c r="J31" s="450">
        <v>0</v>
      </c>
      <c r="K31" s="450">
        <v>0</v>
      </c>
      <c r="L31" s="450"/>
      <c r="M31" s="450">
        <v>3</v>
      </c>
      <c r="N31" s="112"/>
      <c r="O31" s="113">
        <v>3</v>
      </c>
      <c r="P31" s="128"/>
      <c r="Q31" s="129"/>
    </row>
    <row r="32" spans="1:23" ht="14.25" customHeight="1" x14ac:dyDescent="0.2">
      <c r="A32" s="116" t="s">
        <v>8</v>
      </c>
      <c r="B32" s="117" t="s">
        <v>228</v>
      </c>
      <c r="C32" s="409">
        <v>24</v>
      </c>
      <c r="D32" s="450">
        <v>0</v>
      </c>
      <c r="E32" s="450">
        <v>1</v>
      </c>
      <c r="F32" s="450">
        <v>0</v>
      </c>
      <c r="G32" s="450">
        <v>0.26</v>
      </c>
      <c r="H32" s="450">
        <v>0.41099999999999998</v>
      </c>
      <c r="I32" s="409">
        <v>0</v>
      </c>
      <c r="J32" s="450">
        <v>0</v>
      </c>
      <c r="K32" s="450">
        <v>0.8</v>
      </c>
      <c r="L32" s="450"/>
      <c r="M32" s="450">
        <v>10</v>
      </c>
      <c r="N32" s="112"/>
      <c r="O32" s="130">
        <v>10</v>
      </c>
      <c r="P32" s="128"/>
      <c r="Q32" s="129"/>
    </row>
    <row r="33" spans="1:152" ht="14.25" customHeight="1" x14ac:dyDescent="0.2">
      <c r="A33" s="116" t="s">
        <v>36</v>
      </c>
      <c r="B33" s="117" t="s">
        <v>228</v>
      </c>
      <c r="C33" s="409">
        <v>24</v>
      </c>
      <c r="D33" s="450">
        <v>0</v>
      </c>
      <c r="E33" s="450">
        <v>0</v>
      </c>
      <c r="F33" s="450">
        <v>0</v>
      </c>
      <c r="G33" s="450">
        <v>0</v>
      </c>
      <c r="H33" s="450">
        <v>0</v>
      </c>
      <c r="I33" s="409">
        <v>0</v>
      </c>
      <c r="J33" s="450">
        <v>0</v>
      </c>
      <c r="K33" s="450">
        <v>0</v>
      </c>
      <c r="L33" s="450"/>
      <c r="M33" s="450">
        <v>12</v>
      </c>
      <c r="N33" s="112"/>
      <c r="O33" s="130">
        <v>12</v>
      </c>
      <c r="P33" s="269" t="s">
        <v>79</v>
      </c>
      <c r="Q33" s="115">
        <v>1997</v>
      </c>
    </row>
    <row r="34" spans="1:152" ht="14.25" customHeight="1" x14ac:dyDescent="0.2">
      <c r="A34" s="116" t="s">
        <v>37</v>
      </c>
      <c r="B34" s="117" t="s">
        <v>228</v>
      </c>
      <c r="C34" s="409">
        <v>24</v>
      </c>
      <c r="D34" s="450">
        <v>0</v>
      </c>
      <c r="E34" s="450">
        <v>0</v>
      </c>
      <c r="F34" s="450">
        <v>0</v>
      </c>
      <c r="G34" s="450">
        <v>0</v>
      </c>
      <c r="H34" s="450">
        <v>0</v>
      </c>
      <c r="I34" s="409">
        <v>0</v>
      </c>
      <c r="J34" s="450">
        <v>0</v>
      </c>
      <c r="K34" s="450">
        <v>0</v>
      </c>
      <c r="L34" s="450"/>
      <c r="M34" s="450">
        <v>15</v>
      </c>
      <c r="N34" s="112"/>
      <c r="O34" s="130">
        <v>15</v>
      </c>
      <c r="P34" s="269" t="s">
        <v>195</v>
      </c>
      <c r="Q34" s="115">
        <v>2000</v>
      </c>
    </row>
    <row r="35" spans="1:152" ht="14.25" customHeight="1" x14ac:dyDescent="0.2">
      <c r="A35" s="116" t="s">
        <v>38</v>
      </c>
      <c r="B35" s="117" t="s">
        <v>228</v>
      </c>
      <c r="C35" s="409">
        <v>24</v>
      </c>
      <c r="D35" s="450">
        <v>0</v>
      </c>
      <c r="E35" s="450">
        <v>0</v>
      </c>
      <c r="F35" s="450">
        <v>0</v>
      </c>
      <c r="G35" s="450">
        <v>0</v>
      </c>
      <c r="H35" s="450">
        <v>0</v>
      </c>
      <c r="I35" s="409">
        <v>0</v>
      </c>
      <c r="J35" s="450">
        <v>0</v>
      </c>
      <c r="K35" s="450">
        <v>0</v>
      </c>
      <c r="L35" s="450"/>
      <c r="M35" s="450">
        <v>15</v>
      </c>
      <c r="N35" s="112"/>
      <c r="O35" s="130">
        <v>15</v>
      </c>
      <c r="P35" s="269" t="s">
        <v>362</v>
      </c>
      <c r="Q35" s="115">
        <v>2008</v>
      </c>
    </row>
    <row r="36" spans="1:152" s="132" customFormat="1" ht="21.75" customHeight="1" x14ac:dyDescent="0.2">
      <c r="A36" s="131" t="s">
        <v>189</v>
      </c>
      <c r="B36" s="117" t="s">
        <v>228</v>
      </c>
      <c r="C36" s="409">
        <v>24</v>
      </c>
      <c r="D36" s="450">
        <v>13.2</v>
      </c>
      <c r="E36" s="450">
        <v>15.4</v>
      </c>
      <c r="F36" s="450">
        <v>14.55</v>
      </c>
      <c r="G36" s="450">
        <v>14.58</v>
      </c>
      <c r="H36" s="450">
        <v>0.46800000000000003</v>
      </c>
      <c r="I36" s="409">
        <v>0</v>
      </c>
      <c r="J36" s="450">
        <v>14.35</v>
      </c>
      <c r="K36" s="450">
        <v>14.9</v>
      </c>
      <c r="L36" s="450"/>
      <c r="M36" s="450">
        <v>22</v>
      </c>
      <c r="N36" s="112"/>
      <c r="O36" s="130">
        <v>22</v>
      </c>
      <c r="P36" s="128"/>
      <c r="Q36" s="129"/>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row>
    <row r="37" spans="1:152" ht="18" customHeight="1" x14ac:dyDescent="0.2">
      <c r="A37" s="120" t="s">
        <v>40</v>
      </c>
      <c r="B37" s="110" t="s">
        <v>228</v>
      </c>
      <c r="C37" s="409">
        <v>24</v>
      </c>
      <c r="D37" s="450">
        <v>0</v>
      </c>
      <c r="E37" s="450">
        <v>0</v>
      </c>
      <c r="F37" s="450">
        <v>0</v>
      </c>
      <c r="G37" s="450">
        <v>0</v>
      </c>
      <c r="H37" s="450">
        <v>0</v>
      </c>
      <c r="I37" s="409">
        <v>0</v>
      </c>
      <c r="J37" s="450">
        <v>0</v>
      </c>
      <c r="K37" s="450">
        <v>0</v>
      </c>
      <c r="L37" s="450"/>
      <c r="M37" s="450">
        <v>15</v>
      </c>
      <c r="N37" s="109"/>
      <c r="O37" s="133">
        <v>15</v>
      </c>
      <c r="P37" s="123"/>
      <c r="Q37" s="134"/>
    </row>
    <row r="38" spans="1:152" ht="57" customHeight="1" x14ac:dyDescent="0.2">
      <c r="A38" s="135" t="s">
        <v>41</v>
      </c>
      <c r="B38" s="136" t="s">
        <v>9</v>
      </c>
      <c r="C38" s="409">
        <v>24</v>
      </c>
      <c r="D38" s="450">
        <v>2.88</v>
      </c>
      <c r="E38" s="450">
        <v>9.76</v>
      </c>
      <c r="F38" s="450">
        <v>5.31</v>
      </c>
      <c r="G38" s="450">
        <v>5.4</v>
      </c>
      <c r="H38" s="450">
        <v>1.8360000000000001</v>
      </c>
      <c r="I38" s="409">
        <v>0</v>
      </c>
      <c r="J38" s="450">
        <v>4.55</v>
      </c>
      <c r="K38" s="450">
        <v>5.63</v>
      </c>
      <c r="L38" s="450"/>
      <c r="M38" s="450">
        <v>10</v>
      </c>
      <c r="N38" s="136"/>
      <c r="O38" s="103">
        <v>10</v>
      </c>
      <c r="P38" s="137" t="s">
        <v>369</v>
      </c>
      <c r="Q38" s="137" t="s">
        <v>370</v>
      </c>
    </row>
    <row r="39" spans="1:152" ht="13.5" customHeight="1" x14ac:dyDescent="0.2">
      <c r="A39" s="97" t="s">
        <v>42</v>
      </c>
      <c r="B39" s="136" t="s">
        <v>10</v>
      </c>
      <c r="C39" s="409">
        <v>24</v>
      </c>
      <c r="D39" s="450">
        <v>0</v>
      </c>
      <c r="E39" s="450">
        <v>0</v>
      </c>
      <c r="F39" s="450">
        <v>0</v>
      </c>
      <c r="G39" s="450">
        <v>0</v>
      </c>
      <c r="H39" s="450">
        <v>0</v>
      </c>
      <c r="I39" s="409">
        <v>0</v>
      </c>
      <c r="J39" s="450">
        <v>0</v>
      </c>
      <c r="K39" s="450">
        <v>0</v>
      </c>
      <c r="L39" s="450"/>
      <c r="M39" s="450">
        <v>5.0000000000000001E-3</v>
      </c>
      <c r="N39" s="136"/>
      <c r="O39" s="138">
        <v>5.0000000000000001E-3</v>
      </c>
      <c r="P39" s="139" t="s">
        <v>80</v>
      </c>
      <c r="Q39" s="139">
        <v>1996</v>
      </c>
    </row>
    <row r="40" spans="1:152" s="82" customFormat="1" ht="22.5" customHeight="1" x14ac:dyDescent="0.2">
      <c r="A40" s="140" t="s">
        <v>348</v>
      </c>
      <c r="B40" s="141" t="s">
        <v>221</v>
      </c>
      <c r="C40" s="409">
        <v>24</v>
      </c>
      <c r="D40" s="450">
        <v>0</v>
      </c>
      <c r="E40" s="450">
        <v>16.8</v>
      </c>
      <c r="F40" s="450">
        <v>0</v>
      </c>
      <c r="G40" s="450">
        <v>1.3</v>
      </c>
      <c r="H40" s="450">
        <v>4.351</v>
      </c>
      <c r="I40" s="409">
        <v>2</v>
      </c>
      <c r="J40" s="450">
        <v>0</v>
      </c>
      <c r="K40" s="450">
        <v>0</v>
      </c>
      <c r="L40" s="450"/>
      <c r="M40" s="450">
        <v>2</v>
      </c>
      <c r="N40" s="141"/>
      <c r="O40" s="141">
        <v>2</v>
      </c>
      <c r="P40" s="217" t="s">
        <v>371</v>
      </c>
      <c r="Q40" s="217" t="s">
        <v>372</v>
      </c>
    </row>
    <row r="41" spans="1:152" s="142" customFormat="1" ht="3.75" customHeight="1" x14ac:dyDescent="0.2">
      <c r="A41" s="81"/>
      <c r="M41" s="4"/>
      <c r="N41" s="4"/>
    </row>
    <row r="42" spans="1:152" ht="13.5" customHeight="1" x14ac:dyDescent="0.25">
      <c r="A42" s="85" t="s">
        <v>82</v>
      </c>
      <c r="B42" s="143"/>
      <c r="C42" s="143"/>
      <c r="D42" s="143"/>
      <c r="E42" s="143"/>
      <c r="F42" s="143"/>
      <c r="G42" s="143"/>
      <c r="H42" s="143"/>
      <c r="I42" s="143"/>
      <c r="J42" s="143"/>
      <c r="K42" s="143"/>
      <c r="L42" s="143"/>
    </row>
    <row r="43" spans="1:152" ht="6" customHeight="1" x14ac:dyDescent="0.2">
      <c r="A43" s="144"/>
      <c r="B43" s="144"/>
      <c r="C43" s="144"/>
      <c r="D43" s="144"/>
      <c r="E43" s="144"/>
      <c r="F43" s="144"/>
      <c r="G43" s="144"/>
      <c r="H43" s="144"/>
      <c r="I43" s="144"/>
      <c r="J43" s="144"/>
      <c r="K43" s="144"/>
      <c r="L43" s="144"/>
    </row>
    <row r="44" spans="1:152" x14ac:dyDescent="0.2">
      <c r="A44" s="581" t="s">
        <v>43</v>
      </c>
      <c r="B44" s="582"/>
      <c r="C44" s="582"/>
      <c r="D44" s="583"/>
      <c r="E44" s="12"/>
      <c r="F44" s="12"/>
      <c r="G44" s="12"/>
      <c r="H44" s="12"/>
      <c r="I44" s="12"/>
      <c r="J44" s="12"/>
      <c r="K44" s="12"/>
      <c r="L44" s="12"/>
    </row>
    <row r="45" spans="1:152" ht="13.15" customHeight="1" x14ac:dyDescent="0.2">
      <c r="A45" s="141" t="s">
        <v>44</v>
      </c>
      <c r="B45" s="433">
        <v>6</v>
      </c>
      <c r="C45" s="141" t="s">
        <v>49</v>
      </c>
      <c r="D45" s="433">
        <v>0</v>
      </c>
      <c r="E45" s="597" t="s">
        <v>373</v>
      </c>
      <c r="F45" s="598"/>
      <c r="G45" s="598"/>
      <c r="H45" s="598"/>
      <c r="I45" s="598"/>
      <c r="J45" s="598"/>
      <c r="K45" s="598"/>
      <c r="L45" s="598"/>
    </row>
    <row r="46" spans="1:152" x14ac:dyDescent="0.2">
      <c r="A46" s="141" t="s">
        <v>45</v>
      </c>
      <c r="B46" s="433">
        <v>6</v>
      </c>
      <c r="C46" s="141" t="s">
        <v>12</v>
      </c>
      <c r="D46" s="433">
        <v>0</v>
      </c>
      <c r="E46" s="597"/>
      <c r="F46" s="598"/>
      <c r="G46" s="598"/>
      <c r="H46" s="598"/>
      <c r="I46" s="598"/>
      <c r="J46" s="598"/>
      <c r="K46" s="598"/>
      <c r="L46" s="598"/>
    </row>
    <row r="47" spans="1:152" ht="13.15" customHeight="1" x14ac:dyDescent="0.2">
      <c r="A47" s="141" t="s">
        <v>46</v>
      </c>
      <c r="B47" s="433">
        <v>0</v>
      </c>
      <c r="C47" s="141" t="s">
        <v>13</v>
      </c>
      <c r="D47" s="433">
        <v>0</v>
      </c>
      <c r="E47" s="597" t="s">
        <v>250</v>
      </c>
      <c r="F47" s="598"/>
      <c r="G47" s="598"/>
      <c r="H47" s="598"/>
      <c r="I47" s="598"/>
      <c r="J47" s="598"/>
      <c r="K47" s="598"/>
      <c r="L47" s="598"/>
    </row>
    <row r="48" spans="1:152" ht="13.15" customHeight="1" x14ac:dyDescent="0.2">
      <c r="A48" s="141" t="s">
        <v>11</v>
      </c>
      <c r="B48" s="433">
        <v>0</v>
      </c>
      <c r="C48" s="141" t="s">
        <v>50</v>
      </c>
      <c r="D48" s="433">
        <v>0</v>
      </c>
      <c r="E48" s="597" t="s">
        <v>251</v>
      </c>
      <c r="F48" s="598"/>
      <c r="G48" s="598"/>
      <c r="H48" s="598"/>
      <c r="I48" s="598"/>
      <c r="J48" s="598"/>
      <c r="K48" s="598"/>
      <c r="L48" s="598"/>
    </row>
    <row r="49" spans="1:14" ht="13.15" customHeight="1" x14ac:dyDescent="0.2">
      <c r="A49" s="141" t="s">
        <v>47</v>
      </c>
      <c r="B49" s="433">
        <v>0</v>
      </c>
      <c r="C49" s="141" t="s">
        <v>14</v>
      </c>
      <c r="D49" s="433">
        <v>9</v>
      </c>
      <c r="E49" s="597" t="s">
        <v>252</v>
      </c>
      <c r="F49" s="598"/>
      <c r="G49" s="598"/>
      <c r="H49" s="598"/>
      <c r="I49" s="598"/>
      <c r="J49" s="598"/>
      <c r="K49" s="598"/>
      <c r="L49" s="598"/>
    </row>
    <row r="50" spans="1:14" ht="13.5" customHeight="1" thickBot="1" x14ac:dyDescent="0.25">
      <c r="A50" s="141" t="s">
        <v>48</v>
      </c>
      <c r="B50" s="433">
        <v>0</v>
      </c>
      <c r="C50" s="141" t="s">
        <v>51</v>
      </c>
      <c r="D50" s="433">
        <v>3</v>
      </c>
      <c r="E50" s="618" t="s">
        <v>190</v>
      </c>
      <c r="F50" s="598"/>
      <c r="G50" s="598"/>
      <c r="H50" s="598"/>
      <c r="I50" s="598"/>
      <c r="J50" s="598"/>
      <c r="K50" s="598"/>
      <c r="L50" s="598"/>
    </row>
    <row r="51" spans="1:14" ht="13.15" customHeight="1" thickBot="1" x14ac:dyDescent="0.25">
      <c r="C51" s="145" t="s">
        <v>244</v>
      </c>
      <c r="D51" s="434">
        <f>SUM(B45:B50,D45:D50)</f>
        <v>24</v>
      </c>
      <c r="E51" s="619" t="s">
        <v>256</v>
      </c>
      <c r="F51" s="620"/>
      <c r="G51" s="620"/>
      <c r="H51" s="620"/>
      <c r="I51" s="620"/>
      <c r="J51" s="620"/>
      <c r="K51" s="620"/>
      <c r="L51" s="620"/>
    </row>
    <row r="52" spans="1:14" ht="8.25" customHeight="1" x14ac:dyDescent="0.2">
      <c r="C52" s="12"/>
      <c r="D52" s="12"/>
      <c r="E52" s="12"/>
      <c r="F52" s="12"/>
      <c r="G52" s="12"/>
      <c r="H52" s="12"/>
      <c r="I52" s="12"/>
      <c r="J52" s="12"/>
      <c r="K52" s="12"/>
      <c r="L52" s="12"/>
    </row>
    <row r="53" spans="1:14" ht="15" customHeight="1" x14ac:dyDescent="0.2">
      <c r="A53" s="146" t="s">
        <v>96</v>
      </c>
    </row>
    <row r="54" spans="1:14" ht="41.25" customHeight="1" x14ac:dyDescent="0.2">
      <c r="A54" s="611" t="s">
        <v>903</v>
      </c>
      <c r="B54" s="612"/>
      <c r="C54" s="612"/>
      <c r="D54" s="612"/>
      <c r="E54" s="612"/>
      <c r="F54" s="612"/>
      <c r="G54" s="612"/>
      <c r="H54" s="612"/>
      <c r="I54" s="612"/>
      <c r="J54" s="612"/>
      <c r="K54" s="612"/>
      <c r="L54" s="613"/>
    </row>
    <row r="55" spans="1:14" ht="6.75" customHeight="1" x14ac:dyDescent="0.2">
      <c r="A55" s="147"/>
      <c r="B55" s="143"/>
      <c r="C55" s="143"/>
      <c r="D55" s="143"/>
      <c r="E55" s="143"/>
      <c r="F55" s="143"/>
      <c r="G55" s="143"/>
      <c r="H55" s="143"/>
      <c r="I55" s="143"/>
      <c r="J55" s="143"/>
      <c r="K55" s="143"/>
      <c r="L55" s="143"/>
    </row>
    <row r="56" spans="1:14" ht="6" customHeight="1" x14ac:dyDescent="0.2">
      <c r="A56" s="146"/>
    </row>
    <row r="57" spans="1:14" ht="18" customHeight="1" x14ac:dyDescent="0.25">
      <c r="A57" s="148" t="s">
        <v>73</v>
      </c>
    </row>
    <row r="58" spans="1:14" ht="9" customHeight="1" x14ac:dyDescent="0.2"/>
    <row r="59" spans="1:14" ht="13.5" customHeight="1" x14ac:dyDescent="0.2">
      <c r="A59" s="86" t="s">
        <v>54</v>
      </c>
      <c r="B59" s="86" t="s">
        <v>20</v>
      </c>
      <c r="C59" s="614" t="s">
        <v>349</v>
      </c>
      <c r="D59" s="615"/>
      <c r="E59" s="615"/>
      <c r="F59" s="615"/>
      <c r="G59" s="615"/>
      <c r="H59" s="615"/>
      <c r="I59" s="616"/>
      <c r="J59" s="614" t="s">
        <v>70</v>
      </c>
      <c r="K59" s="621"/>
      <c r="L59" s="621"/>
      <c r="M59" s="621"/>
      <c r="N59" s="149"/>
    </row>
    <row r="60" spans="1:14" ht="22.5" customHeight="1" x14ac:dyDescent="0.2">
      <c r="A60" s="87"/>
      <c r="B60" s="87"/>
      <c r="C60" s="150" t="s">
        <v>63</v>
      </c>
      <c r="D60" s="150" t="s">
        <v>72</v>
      </c>
      <c r="E60" s="150" t="s">
        <v>64</v>
      </c>
      <c r="F60" s="607" t="s">
        <v>68</v>
      </c>
      <c r="G60" s="608"/>
      <c r="H60" s="150"/>
      <c r="I60" s="427"/>
      <c r="J60" s="609" t="s">
        <v>207</v>
      </c>
      <c r="K60" s="428" t="s">
        <v>71</v>
      </c>
      <c r="L60" s="614" t="s">
        <v>76</v>
      </c>
      <c r="M60" s="617"/>
    </row>
    <row r="61" spans="1:14" ht="22.5" customHeight="1" x14ac:dyDescent="0.2">
      <c r="A61" s="87"/>
      <c r="B61" s="87"/>
      <c r="C61" s="150"/>
      <c r="D61" s="150"/>
      <c r="E61" s="150"/>
      <c r="F61" s="415" t="s">
        <v>22</v>
      </c>
      <c r="G61" s="415" t="s">
        <v>23</v>
      </c>
      <c r="H61" s="150" t="s">
        <v>69</v>
      </c>
      <c r="I61" s="427"/>
      <c r="J61" s="610"/>
      <c r="K61" s="428"/>
      <c r="L61" s="430"/>
      <c r="M61" s="429"/>
    </row>
    <row r="62" spans="1:14" ht="13.5" customHeight="1" x14ac:dyDescent="0.2">
      <c r="A62" s="152" t="str">
        <f>'Methods&amp;Limits'!A9</f>
        <v>Research Octane Number (RON)</v>
      </c>
      <c r="B62" s="153" t="str">
        <f>'Methods&amp;Limits'!B9</f>
        <v>--</v>
      </c>
      <c r="C62" s="38" t="str">
        <f>'Methods&amp;Limits'!E9</f>
        <v>EN-ISO 5164</v>
      </c>
      <c r="D62" s="154">
        <f>'Methods&amp;Limits'!F9</f>
        <v>2005</v>
      </c>
      <c r="E62" s="242">
        <f>'Methods&amp;Limits'!G9</f>
        <v>0.7</v>
      </c>
      <c r="F62" s="38">
        <f>'Methods&amp;Limits'!H9</f>
        <v>94.587000000000003</v>
      </c>
      <c r="G62" s="216"/>
      <c r="H62" s="276" t="str">
        <f>IF(D17="","",IF(D17&lt;F62,"Yes",""))</f>
        <v/>
      </c>
      <c r="I62" s="426"/>
      <c r="J62" s="258"/>
      <c r="K62" s="258"/>
      <c r="L62" s="573"/>
      <c r="M62" s="574"/>
    </row>
    <row r="63" spans="1:14" ht="13.5" customHeight="1" x14ac:dyDescent="0.2">
      <c r="A63" s="155" t="str">
        <f>'Methods&amp;Limits'!A10</f>
        <v>(RON 91 fuel only)</v>
      </c>
      <c r="B63" s="156" t="str">
        <f>'Methods&amp;Limits'!B10</f>
        <v>--</v>
      </c>
      <c r="C63" s="38" t="str">
        <f>'Methods&amp;Limits'!E10</f>
        <v>EN-ISO 5164</v>
      </c>
      <c r="D63" s="157">
        <f>'Methods&amp;Limits'!F10</f>
        <v>2005</v>
      </c>
      <c r="E63" s="243">
        <f>'Methods&amp;Limits'!G10</f>
        <v>0.7</v>
      </c>
      <c r="F63" s="159">
        <f>'Methods&amp;Limits'!H10</f>
        <v>90.587000000000003</v>
      </c>
      <c r="G63" s="159"/>
      <c r="H63" s="276" t="str">
        <f>IF(D17="","",IF(D17&lt;F63,"Yes",""))</f>
        <v/>
      </c>
      <c r="I63" s="426"/>
      <c r="J63" s="258"/>
      <c r="K63" s="258"/>
      <c r="L63" s="573"/>
      <c r="M63" s="574"/>
    </row>
    <row r="64" spans="1:14" ht="13.5" customHeight="1" x14ac:dyDescent="0.2">
      <c r="A64" s="152" t="str">
        <f>'Methods&amp;Limits'!A11</f>
        <v>Motor Octane Number (MON)</v>
      </c>
      <c r="B64" s="153" t="str">
        <f>'Methods&amp;Limits'!B11</f>
        <v>--</v>
      </c>
      <c r="C64" s="38" t="str">
        <f>'Methods&amp;Limits'!E11</f>
        <v>EN-ISO 5163</v>
      </c>
      <c r="D64" s="157">
        <f>'Methods&amp;Limits'!F11</f>
        <v>2005</v>
      </c>
      <c r="E64" s="243">
        <f>'Methods&amp;Limits'!G11</f>
        <v>0.9</v>
      </c>
      <c r="F64" s="159">
        <f>'Methods&amp;Limits'!H11</f>
        <v>84.468999999999994</v>
      </c>
      <c r="G64" s="159"/>
      <c r="H64" s="276" t="str">
        <f>IF(D18="","",IF(D18&lt;F64,"Yes",""))</f>
        <v/>
      </c>
      <c r="I64" s="426"/>
      <c r="J64" s="258"/>
      <c r="K64" s="258"/>
      <c r="L64" s="573"/>
      <c r="M64" s="574"/>
    </row>
    <row r="65" spans="1:13" ht="13.5" customHeight="1" x14ac:dyDescent="0.2">
      <c r="A65" s="155" t="str">
        <f>'Methods&amp;Limits'!A12</f>
        <v>(RON 91 fuel only)</v>
      </c>
      <c r="B65" s="156" t="str">
        <f>'Methods&amp;Limits'!B12</f>
        <v>--</v>
      </c>
      <c r="C65" s="38" t="str">
        <f>'Methods&amp;Limits'!E12</f>
        <v>EN-ISO 5163</v>
      </c>
      <c r="D65" s="157">
        <f>'Methods&amp;Limits'!F12</f>
        <v>2005</v>
      </c>
      <c r="E65" s="243">
        <f>'Methods&amp;Limits'!G12</f>
        <v>0.9</v>
      </c>
      <c r="F65" s="159">
        <f>'Methods&amp;Limits'!H12</f>
        <v>80.468999999999994</v>
      </c>
      <c r="G65" s="159"/>
      <c r="H65" s="276" t="str">
        <f>IF(D18="","",IF(D18&lt;F65,"Yes",""))</f>
        <v/>
      </c>
      <c r="I65" s="426"/>
      <c r="J65" s="258"/>
      <c r="K65" s="258"/>
      <c r="L65" s="573"/>
      <c r="M65" s="574"/>
    </row>
    <row r="66" spans="1:13" ht="13.5" customHeight="1" x14ac:dyDescent="0.2">
      <c r="A66" s="152" t="str">
        <f>'Methods&amp;Limits'!A13</f>
        <v>Vapour Pressure, DVPE</v>
      </c>
      <c r="B66" s="153"/>
      <c r="C66" s="160"/>
      <c r="D66" s="161"/>
      <c r="E66" s="244"/>
      <c r="F66" s="162"/>
      <c r="G66" s="163"/>
      <c r="H66" s="277"/>
      <c r="I66" s="285"/>
      <c r="J66" s="285"/>
      <c r="K66" s="285"/>
      <c r="L66" s="285"/>
      <c r="M66" s="211"/>
    </row>
    <row r="67" spans="1:13" ht="13.5" customHeight="1" x14ac:dyDescent="0.2">
      <c r="A67" s="164" t="str">
        <f>'Methods&amp;Limits'!A14</f>
        <v>--summer period (normal)</v>
      </c>
      <c r="B67" s="165" t="str">
        <f>'Methods&amp;Limits'!B14</f>
        <v>kPa</v>
      </c>
      <c r="C67" s="38" t="str">
        <f>'Methods&amp;Limits'!E14</f>
        <v>EN 13016-1</v>
      </c>
      <c r="D67" s="157">
        <f>'Methods&amp;Limits'!F14</f>
        <v>2007</v>
      </c>
      <c r="E67" s="243">
        <f>'Methods&amp;Limits'!G14</f>
        <v>2.2000000000000002</v>
      </c>
      <c r="F67" s="158"/>
      <c r="G67" s="166">
        <f>'Methods&amp;Limits'!I14</f>
        <v>61.298000000000002</v>
      </c>
      <c r="H67" s="276"/>
      <c r="I67" s="426"/>
      <c r="J67" s="258"/>
      <c r="K67" s="258"/>
      <c r="L67" s="573"/>
      <c r="M67" s="574"/>
    </row>
    <row r="68" spans="1:13" ht="13.5" customHeight="1" x14ac:dyDescent="0.2">
      <c r="A68" s="167" t="str">
        <f>'Methods&amp;Limits'!A15</f>
        <v>-- Petrol with bioethanol content 0-2</v>
      </c>
      <c r="B68" s="165" t="str">
        <f>'Methods&amp;Limits'!B15</f>
        <v>kPa</v>
      </c>
      <c r="C68" s="38" t="str">
        <f>'Methods&amp;Limits'!E15</f>
        <v>EN 1601</v>
      </c>
      <c r="D68" s="157">
        <f>'Methods&amp;Limits'!F15</f>
        <v>1997</v>
      </c>
      <c r="E68" s="243">
        <f>'Methods&amp;Limits'!G15</f>
        <v>2.2999999999999998</v>
      </c>
      <c r="F68" s="158"/>
      <c r="G68" s="166">
        <f>'Methods&amp;Limits'!I15</f>
        <v>67.307000000000002</v>
      </c>
      <c r="H68" s="276"/>
      <c r="I68" s="426"/>
      <c r="J68" s="258"/>
      <c r="K68" s="258"/>
      <c r="L68" s="573"/>
      <c r="M68" s="574"/>
    </row>
    <row r="69" spans="1:13" ht="13.5" customHeight="1" x14ac:dyDescent="0.2">
      <c r="A69" s="168" t="str">
        <f>'Methods&amp;Limits'!A16</f>
        <v>-- Petrol with bioethanol content 2-4</v>
      </c>
      <c r="B69" s="165" t="str">
        <f>'Methods&amp;Limits'!B16</f>
        <v>kPa</v>
      </c>
      <c r="C69" s="38" t="str">
        <f>'Methods&amp;Limits'!E16</f>
        <v>EN 1601</v>
      </c>
      <c r="D69" s="157">
        <f>'Methods&amp;Limits'!F16</f>
        <v>1997</v>
      </c>
      <c r="E69" s="243">
        <f>'Methods&amp;Limits'!G16</f>
        <v>2.2999999999999998</v>
      </c>
      <c r="F69" s="158"/>
      <c r="G69" s="166">
        <f>'Methods&amp;Limits'!I16</f>
        <v>69.156999999999996</v>
      </c>
      <c r="H69" s="276"/>
      <c r="I69" s="426"/>
      <c r="J69" s="258"/>
      <c r="K69" s="258"/>
      <c r="L69" s="573"/>
      <c r="M69" s="574"/>
    </row>
    <row r="70" spans="1:13" ht="13.5" customHeight="1" x14ac:dyDescent="0.2">
      <c r="A70" s="168" t="str">
        <f>'Methods&amp;Limits'!A17</f>
        <v>-- Petrol with bioethanol content 4-6</v>
      </c>
      <c r="B70" s="165" t="str">
        <f>'Methods&amp;Limits'!B17</f>
        <v>kPa</v>
      </c>
      <c r="C70" s="38" t="str">
        <f>'Methods&amp;Limits'!E17</f>
        <v>EN 1601</v>
      </c>
      <c r="D70" s="157">
        <f>'Methods&amp;Limits'!F17</f>
        <v>1997</v>
      </c>
      <c r="E70" s="243">
        <f>'Methods&amp;Limits'!G17</f>
        <v>2.2999999999999998</v>
      </c>
      <c r="F70" s="158"/>
      <c r="G70" s="166">
        <f>'Methods&amp;Limits'!I17</f>
        <v>69.356999999999999</v>
      </c>
      <c r="H70" s="276"/>
      <c r="I70" s="426"/>
      <c r="J70" s="258"/>
      <c r="K70" s="258"/>
      <c r="L70" s="573"/>
      <c r="M70" s="574"/>
    </row>
    <row r="71" spans="1:13" ht="13.5" customHeight="1" x14ac:dyDescent="0.2">
      <c r="A71" s="168" t="str">
        <f>'Methods&amp;Limits'!A18</f>
        <v>-- Petrol with bioethanol content 6-8</v>
      </c>
      <c r="B71" s="165" t="str">
        <f>'Methods&amp;Limits'!B18</f>
        <v>kPa</v>
      </c>
      <c r="C71" s="38" t="str">
        <f>'Methods&amp;Limits'!E18</f>
        <v>EN 1601</v>
      </c>
      <c r="D71" s="157">
        <f>'Methods&amp;Limits'!F18</f>
        <v>1997</v>
      </c>
      <c r="E71" s="243">
        <f>'Methods&amp;Limits'!G18</f>
        <v>2.2999999999999998</v>
      </c>
      <c r="F71" s="158"/>
      <c r="G71" s="166">
        <f>'Methods&amp;Limits'!I18</f>
        <v>69.236999999999995</v>
      </c>
      <c r="H71" s="276"/>
      <c r="I71" s="426"/>
      <c r="J71" s="258"/>
      <c r="K71" s="258"/>
      <c r="L71" s="573"/>
      <c r="M71" s="574"/>
    </row>
    <row r="72" spans="1:13" ht="13.5" customHeight="1" x14ac:dyDescent="0.2">
      <c r="A72" s="168" t="str">
        <f>'Methods&amp;Limits'!A19</f>
        <v>-- Petrol with bioethanol content 8-10</v>
      </c>
      <c r="B72" s="165" t="str">
        <f>'Methods&amp;Limits'!B19</f>
        <v>kPa</v>
      </c>
      <c r="C72" s="38" t="str">
        <f>'Methods&amp;Limits'!E19</f>
        <v>EN 1601</v>
      </c>
      <c r="D72" s="157">
        <f>'Methods&amp;Limits'!F19</f>
        <v>1997</v>
      </c>
      <c r="E72" s="243">
        <f>'Methods&amp;Limits'!G19</f>
        <v>2.2999999999999998</v>
      </c>
      <c r="F72" s="158"/>
      <c r="G72" s="166">
        <f>'Methods&amp;Limits'!I19</f>
        <v>69.117000000000004</v>
      </c>
      <c r="H72" s="276"/>
      <c r="I72" s="426"/>
      <c r="J72" s="258"/>
      <c r="K72" s="258"/>
      <c r="L72" s="573"/>
      <c r="M72" s="574"/>
    </row>
    <row r="73" spans="1:13" ht="22.5" customHeight="1" x14ac:dyDescent="0.2">
      <c r="A73" s="169" t="str">
        <f>'Methods&amp;Limits'!A20</f>
        <v>--summer period (arctic or severe weather conditions)</v>
      </c>
      <c r="B73" s="156" t="str">
        <f>'Methods&amp;Limits'!B20</f>
        <v>kPa</v>
      </c>
      <c r="C73" s="38" t="str">
        <f>'Methods&amp;Limits'!E20</f>
        <v>EN 13016-1</v>
      </c>
      <c r="D73" s="34">
        <f>'Methods&amp;Limits'!F20</f>
        <v>2007</v>
      </c>
      <c r="E73" s="243">
        <f>'Methods&amp;Limits'!G20</f>
        <v>2.2999999999999998</v>
      </c>
      <c r="F73" s="158"/>
      <c r="G73" s="166">
        <f>'Methods&amp;Limits'!I20</f>
        <v>71.356999999999999</v>
      </c>
      <c r="H73" s="276"/>
      <c r="I73" s="426"/>
      <c r="J73" s="258"/>
      <c r="K73" s="258"/>
      <c r="L73" s="573"/>
      <c r="M73" s="574"/>
    </row>
    <row r="74" spans="1:13" ht="13.5" customHeight="1" x14ac:dyDescent="0.2">
      <c r="A74" s="152" t="str">
        <f>'Methods&amp;Limits'!A21</f>
        <v>Distillation *</v>
      </c>
      <c r="B74" s="153"/>
      <c r="C74" s="160"/>
      <c r="D74" s="161"/>
      <c r="E74" s="244"/>
      <c r="F74" s="162"/>
      <c r="G74" s="163"/>
      <c r="H74" s="277"/>
      <c r="I74" s="285"/>
      <c r="J74" s="285"/>
      <c r="K74" s="285"/>
      <c r="L74" s="285"/>
      <c r="M74" s="211"/>
    </row>
    <row r="75" spans="1:13" ht="13.5" customHeight="1" x14ac:dyDescent="0.2">
      <c r="A75" s="164" t="str">
        <f>'Methods&amp;Limits'!A22</f>
        <v>--evaporated at 100 oC</v>
      </c>
      <c r="B75" s="165" t="str">
        <f>'Methods&amp;Limits'!B22</f>
        <v>% V/V</v>
      </c>
      <c r="C75" s="38" t="str">
        <f>'Methods&amp;Limits'!E22</f>
        <v>EN-ISO 3405</v>
      </c>
      <c r="D75" s="157">
        <f>'Methods&amp;Limits'!F22</f>
        <v>2000</v>
      </c>
      <c r="E75" s="250">
        <f>'Methods&amp;Limits'!G22</f>
        <v>4</v>
      </c>
      <c r="F75" s="159">
        <f>'Methods&amp;Limits'!H22</f>
        <v>43.64</v>
      </c>
      <c r="G75" s="159"/>
      <c r="H75" s="276" t="str">
        <f>IF(D22="","",IF(D22&lt;F75,"Yes",""))</f>
        <v/>
      </c>
      <c r="I75" s="426"/>
      <c r="J75" s="258"/>
      <c r="K75" s="258"/>
      <c r="L75" s="573"/>
      <c r="M75" s="574"/>
    </row>
    <row r="76" spans="1:13" ht="13.5" customHeight="1" x14ac:dyDescent="0.2">
      <c r="A76" s="164" t="str">
        <f>'Methods&amp;Limits'!A23</f>
        <v xml:space="preserve">-- evaporated at 150 oC </v>
      </c>
      <c r="B76" s="156" t="str">
        <f>'Methods&amp;Limits'!B23</f>
        <v>% V/V</v>
      </c>
      <c r="C76" s="38" t="str">
        <f>'Methods&amp;Limits'!E23</f>
        <v>EN-ISO 3405</v>
      </c>
      <c r="D76" s="157">
        <f>'Methods&amp;Limits'!F23</f>
        <v>2000</v>
      </c>
      <c r="E76" s="250">
        <f>'Methods&amp;Limits'!G23</f>
        <v>4</v>
      </c>
      <c r="F76" s="159">
        <f>'Methods&amp;Limits'!H23</f>
        <v>72.64</v>
      </c>
      <c r="G76" s="159"/>
      <c r="H76" s="276" t="str">
        <f>IF(D23="","",IF(D23&lt;F76,"Yes",""))</f>
        <v/>
      </c>
      <c r="I76" s="426"/>
      <c r="J76" s="258"/>
      <c r="K76" s="258"/>
      <c r="L76" s="573"/>
      <c r="M76" s="574"/>
    </row>
    <row r="77" spans="1:13" ht="13.5" customHeight="1" x14ac:dyDescent="0.2">
      <c r="A77" s="152" t="str">
        <f>'Methods&amp;Limits'!A24</f>
        <v>Hydrocarbon analysis</v>
      </c>
      <c r="B77" s="153"/>
      <c r="C77" s="160"/>
      <c r="D77" s="161"/>
      <c r="E77" s="244"/>
      <c r="F77" s="162"/>
      <c r="G77" s="163"/>
      <c r="H77" s="277" t="str">
        <f>IF(D24&lt;F77,"Yes","")</f>
        <v/>
      </c>
      <c r="I77" s="285"/>
      <c r="J77" s="285"/>
      <c r="K77" s="285"/>
      <c r="L77" s="285"/>
      <c r="M77" s="211"/>
    </row>
    <row r="78" spans="1:13" ht="13.5" customHeight="1" x14ac:dyDescent="0.2">
      <c r="A78" s="164" t="str">
        <f>'Methods&amp;Limits'!A25</f>
        <v>-- Olefins</v>
      </c>
      <c r="B78" s="165" t="str">
        <f>'Methods&amp;Limits'!B25</f>
        <v>% V/V</v>
      </c>
      <c r="C78" s="38" t="str">
        <f>'Methods&amp;Limits'!E25</f>
        <v>EN 15553</v>
      </c>
      <c r="D78" s="157">
        <f>'Methods&amp;Limits'!F25</f>
        <v>2007</v>
      </c>
      <c r="E78" s="243">
        <f>'Methods&amp;Limits'!G25</f>
        <v>6.4</v>
      </c>
      <c r="F78" s="158"/>
      <c r="G78" s="166">
        <f>'Methods&amp;Limits'!I25</f>
        <v>21.776</v>
      </c>
      <c r="H78" s="276" t="str">
        <f>IF($E$25&gt;G78,"Yes","")</f>
        <v/>
      </c>
      <c r="I78" s="426"/>
      <c r="J78" s="258"/>
      <c r="K78" s="258"/>
      <c r="L78" s="573"/>
      <c r="M78" s="574"/>
    </row>
    <row r="79" spans="1:13" ht="13.5" customHeight="1" x14ac:dyDescent="0.2">
      <c r="A79" s="170"/>
      <c r="B79" s="165"/>
      <c r="C79" s="38" t="str">
        <f>'Methods&amp;Limits'!E26</f>
        <v>EN-ISO 22854</v>
      </c>
      <c r="D79" s="157">
        <f>'Methods&amp;Limits'!F26</f>
        <v>2008</v>
      </c>
      <c r="E79" s="243">
        <f>'Methods&amp;Limits'!G26</f>
        <v>2.6</v>
      </c>
      <c r="F79" s="158"/>
      <c r="G79" s="166">
        <f>'Methods&amp;Limits'!I26</f>
        <v>19.533999999999999</v>
      </c>
      <c r="H79" s="276" t="str">
        <f>IF($E$25&gt;G79,"Yes","")</f>
        <v/>
      </c>
      <c r="I79" s="426"/>
      <c r="J79" s="258"/>
      <c r="K79" s="258"/>
      <c r="L79" s="573"/>
      <c r="M79" s="574"/>
    </row>
    <row r="80" spans="1:13" ht="13.5" customHeight="1" x14ac:dyDescent="0.2">
      <c r="A80" s="170" t="str">
        <f>'Methods&amp;Limits'!A27</f>
        <v>*without oxygenates</v>
      </c>
      <c r="B80" s="165"/>
      <c r="C80" s="38" t="str">
        <f>'Methods&amp;Limits'!E27</f>
        <v>EN 15553</v>
      </c>
      <c r="D80" s="157">
        <f>'Methods&amp;Limits'!F27</f>
        <v>2007</v>
      </c>
      <c r="E80" s="243" t="str">
        <f>'Methods&amp;Limits'!G27</f>
        <v>-</v>
      </c>
      <c r="F80" s="158"/>
      <c r="G80" s="166" t="str">
        <f>'Methods&amp;Limits'!I27</f>
        <v>-</v>
      </c>
      <c r="H80" s="276" t="str">
        <f>IF($E$25&gt;G80,"Yes","")</f>
        <v/>
      </c>
      <c r="I80" s="426"/>
      <c r="J80" s="258"/>
      <c r="K80" s="258"/>
      <c r="L80" s="573"/>
      <c r="M80" s="574"/>
    </row>
    <row r="81" spans="1:13" ht="13.5" customHeight="1" x14ac:dyDescent="0.2">
      <c r="A81" s="170"/>
      <c r="B81" s="165"/>
      <c r="C81" s="38" t="str">
        <f>'Methods&amp;Limits'!E28</f>
        <v>EN-ISO 22854</v>
      </c>
      <c r="D81" s="157">
        <f>'Methods&amp;Limits'!F28</f>
        <v>2008</v>
      </c>
      <c r="E81" s="243" t="str">
        <f>'Methods&amp;Limits'!G28</f>
        <v>-</v>
      </c>
      <c r="F81" s="158"/>
      <c r="G81" s="166" t="str">
        <f>'Methods&amp;Limits'!I28</f>
        <v>-</v>
      </c>
      <c r="H81" s="276" t="str">
        <f>IF($E$25&gt;G81,"Yes","")</f>
        <v/>
      </c>
      <c r="I81" s="426"/>
      <c r="J81" s="258"/>
      <c r="K81" s="258"/>
      <c r="L81" s="573"/>
      <c r="M81" s="574"/>
    </row>
    <row r="82" spans="1:13" ht="13.5" customHeight="1" x14ac:dyDescent="0.2">
      <c r="A82" s="164" t="str">
        <f>'Methods&amp;Limits'!A29</f>
        <v>-- Olefins (RON 91 fuel only)***</v>
      </c>
      <c r="B82" s="165" t="str">
        <f>'Methods&amp;Limits'!B29</f>
        <v>% V/V</v>
      </c>
      <c r="C82" s="38" t="str">
        <f>'Methods&amp;Limits'!E29</f>
        <v>ASTM D1319</v>
      </c>
      <c r="D82" s="157">
        <f>'Methods&amp;Limits'!F29</f>
        <v>1995</v>
      </c>
      <c r="E82" s="243">
        <f>'Methods&amp;Limits'!G29</f>
        <v>5.0999999999999996</v>
      </c>
      <c r="F82" s="158"/>
      <c r="G82" s="166">
        <f>'Methods&amp;Limits'!I29</f>
        <v>24.009</v>
      </c>
      <c r="H82" s="276" t="str">
        <f>IF($E$25&gt;G82,"Yes","")</f>
        <v/>
      </c>
      <c r="I82" s="426"/>
      <c r="J82" s="258"/>
      <c r="K82" s="258"/>
      <c r="L82" s="573"/>
      <c r="M82" s="574"/>
    </row>
    <row r="83" spans="1:13" ht="13.5" customHeight="1" x14ac:dyDescent="0.2">
      <c r="A83" s="171" t="str">
        <f>'Methods&amp;Limits'!A30</f>
        <v>-- Aromatics (from 2005)</v>
      </c>
      <c r="B83" s="165"/>
      <c r="C83" s="38" t="str">
        <f>'Methods&amp;Limits'!E30</f>
        <v>EN-ISO 22854</v>
      </c>
      <c r="D83" s="157">
        <f>'Methods&amp;Limits'!F30</f>
        <v>2008</v>
      </c>
      <c r="E83" s="243">
        <f>'Methods&amp;Limits'!G30</f>
        <v>1.7</v>
      </c>
      <c r="F83" s="158"/>
      <c r="G83" s="166">
        <f>'Methods&amp;Limits'!I30</f>
        <v>36.003</v>
      </c>
      <c r="H83" s="276" t="str">
        <f>IF($E$26&gt;G83,"Yes","")</f>
        <v/>
      </c>
      <c r="I83" s="426"/>
      <c r="J83" s="258"/>
      <c r="K83" s="258"/>
      <c r="L83" s="573"/>
      <c r="M83" s="574"/>
    </row>
    <row r="84" spans="1:13" ht="13.5" customHeight="1" x14ac:dyDescent="0.2">
      <c r="A84" s="171" t="str">
        <f>'Methods&amp;Limits'!A31</f>
        <v>-- Benzene</v>
      </c>
      <c r="B84" s="165" t="str">
        <f>'Methods&amp;Limits'!B31</f>
        <v>% V/V</v>
      </c>
      <c r="C84" s="38" t="str">
        <f>'Methods&amp;Limits'!E31</f>
        <v>EN 12177</v>
      </c>
      <c r="D84" s="157">
        <f>'Methods&amp;Limits'!F31</f>
        <v>1998</v>
      </c>
      <c r="E84" s="245">
        <f>'Methods&amp;Limits'!G31</f>
        <v>0.1</v>
      </c>
      <c r="F84" s="158"/>
      <c r="G84" s="166">
        <f>'Methods&amp;Limits'!I31</f>
        <v>1.0589999999999999</v>
      </c>
      <c r="H84" s="276" t="str">
        <f>IF(E27&gt;G84,"Yes","")</f>
        <v/>
      </c>
      <c r="I84" s="426"/>
      <c r="J84" s="258"/>
      <c r="K84" s="258"/>
      <c r="L84" s="573"/>
      <c r="M84" s="574"/>
    </row>
    <row r="85" spans="1:13" ht="13.5" customHeight="1" x14ac:dyDescent="0.2">
      <c r="A85" s="171"/>
      <c r="B85" s="165"/>
      <c r="C85" s="38" t="str">
        <f>'Methods&amp;Limits'!E32</f>
        <v>EN 238</v>
      </c>
      <c r="D85" s="157">
        <f>'Methods&amp;Limits'!F32</f>
        <v>1996</v>
      </c>
      <c r="E85" s="166">
        <f>'Methods&amp;Limits'!G32</f>
        <v>0.17</v>
      </c>
      <c r="F85" s="158"/>
      <c r="G85" s="166">
        <f>'Methods&amp;Limits'!I32</f>
        <v>1.1003000000000001</v>
      </c>
      <c r="H85" s="276" t="str">
        <f>IF(E27&gt;G85,"Yes","")</f>
        <v/>
      </c>
      <c r="I85" s="426"/>
      <c r="J85" s="258"/>
      <c r="K85" s="258"/>
      <c r="L85" s="573"/>
      <c r="M85" s="574"/>
    </row>
    <row r="86" spans="1:13" ht="13.5" customHeight="1" x14ac:dyDescent="0.2">
      <c r="A86" s="172"/>
      <c r="B86" s="156"/>
      <c r="C86" s="38" t="str">
        <f>'Methods&amp;Limits'!E33</f>
        <v>EN-ISO 22854</v>
      </c>
      <c r="D86" s="157">
        <f>'Methods&amp;Limits'!F33</f>
        <v>2008</v>
      </c>
      <c r="E86" s="166">
        <f>'Methods&amp;Limits'!G33</f>
        <v>0.05</v>
      </c>
      <c r="F86" s="158"/>
      <c r="G86" s="166">
        <f>'Methods&amp;Limits'!I33</f>
        <v>1.0295000000000001</v>
      </c>
      <c r="H86" s="276" t="str">
        <f>IF(E27&gt;G86,"Yes","")</f>
        <v/>
      </c>
      <c r="I86" s="426"/>
      <c r="J86" s="258"/>
      <c r="K86" s="258"/>
      <c r="L86" s="573"/>
      <c r="M86" s="574"/>
    </row>
    <row r="87" spans="1:13" ht="13.5" customHeight="1" x14ac:dyDescent="0.2">
      <c r="A87" s="241" t="str">
        <f>'Methods&amp;Limits'!A34</f>
        <v>Oxygen content</v>
      </c>
      <c r="B87" s="153" t="str">
        <f>'Methods&amp;Limits'!B34</f>
        <v>% (m/m)</v>
      </c>
      <c r="C87" s="175" t="str">
        <f>'Methods&amp;Limits'!E34</f>
        <v>EN 1601</v>
      </c>
      <c r="D87" s="157">
        <f>'Methods&amp;Limits'!F34</f>
        <v>1997</v>
      </c>
      <c r="E87" s="243">
        <f>'Methods&amp;Limits'!G34</f>
        <v>0.41</v>
      </c>
      <c r="F87" s="158"/>
      <c r="G87" s="166">
        <f>'Methods&amp;Limits'!I34</f>
        <v>3.9419</v>
      </c>
      <c r="H87" s="276" t="str">
        <f>IF(E28&gt;G87,"Yes","")</f>
        <v/>
      </c>
      <c r="I87" s="426"/>
      <c r="J87" s="258"/>
      <c r="K87" s="258"/>
      <c r="L87" s="573"/>
      <c r="M87" s="574"/>
    </row>
    <row r="88" spans="1:13" ht="13.5" customHeight="1" x14ac:dyDescent="0.2">
      <c r="A88" s="174"/>
      <c r="B88" s="156"/>
      <c r="C88" s="175" t="str">
        <f>'Methods&amp;Limits'!E35</f>
        <v>EN 1601</v>
      </c>
      <c r="D88" s="157">
        <f>'Methods&amp;Limits'!F35</f>
        <v>1997</v>
      </c>
      <c r="E88" s="243">
        <f>'Methods&amp;Limits'!G35</f>
        <v>0.41</v>
      </c>
      <c r="F88" s="158"/>
      <c r="G88" s="166">
        <f>'Methods&amp;Limits'!I35</f>
        <v>2.9419</v>
      </c>
      <c r="H88" s="276" t="str">
        <f>IF(E29&gt;G88,"Yes","")</f>
        <v/>
      </c>
      <c r="I88" s="426"/>
      <c r="J88" s="258"/>
      <c r="K88" s="258"/>
      <c r="L88" s="573"/>
      <c r="M88" s="574"/>
    </row>
    <row r="89" spans="1:13" ht="13.5" customHeight="1" x14ac:dyDescent="0.2">
      <c r="A89" s="173" t="str">
        <f>'Methods&amp;Limits'!A36</f>
        <v>Oxygenates</v>
      </c>
      <c r="B89" s="153"/>
      <c r="C89" s="160"/>
      <c r="D89" s="161"/>
      <c r="E89" s="244"/>
      <c r="F89" s="162"/>
      <c r="G89" s="163"/>
      <c r="H89" s="277"/>
      <c r="I89" s="285"/>
      <c r="J89" s="285"/>
      <c r="K89" s="285"/>
      <c r="L89" s="285"/>
      <c r="M89" s="211"/>
    </row>
    <row r="90" spans="1:13" ht="13.5" customHeight="1" x14ac:dyDescent="0.2">
      <c r="A90" s="171" t="str">
        <f>'Methods&amp;Limits'!A37</f>
        <v>-- Methanol</v>
      </c>
      <c r="B90" s="165" t="str">
        <f>'Methods&amp;Limits'!B37</f>
        <v>% V/V</v>
      </c>
      <c r="C90" s="38" t="str">
        <f>'Methods&amp;Limits'!E37</f>
        <v>EN 1601</v>
      </c>
      <c r="D90" s="157">
        <f>'Methods&amp;Limits'!F37</f>
        <v>1997</v>
      </c>
      <c r="E90" s="243">
        <f>'Methods&amp;Limits'!G37</f>
        <v>0.3</v>
      </c>
      <c r="F90" s="158"/>
      <c r="G90" s="166">
        <f>'Methods&amp;Limits'!I37</f>
        <v>3.177</v>
      </c>
      <c r="H90" s="276" t="str">
        <f t="shared" ref="H90:H96" si="0">IF(E31&gt;G90,"Yes","")</f>
        <v/>
      </c>
      <c r="I90" s="426"/>
      <c r="J90" s="258"/>
      <c r="K90" s="258"/>
      <c r="L90" s="573"/>
      <c r="M90" s="574"/>
    </row>
    <row r="91" spans="1:13" ht="13.5" customHeight="1" x14ac:dyDescent="0.2">
      <c r="A91" s="171" t="str">
        <f>'Methods&amp;Limits'!A38</f>
        <v>-- Ethanol</v>
      </c>
      <c r="B91" s="165" t="str">
        <f>'Methods&amp;Limits'!B38</f>
        <v>% V/V</v>
      </c>
      <c r="C91" s="38" t="str">
        <f>'Methods&amp;Limits'!E38</f>
        <v>EN 1601</v>
      </c>
      <c r="D91" s="157">
        <f>'Methods&amp;Limits'!F38</f>
        <v>1997</v>
      </c>
      <c r="E91" s="243">
        <f>'Methods&amp;Limits'!G38</f>
        <v>0.8</v>
      </c>
      <c r="F91" s="158"/>
      <c r="G91" s="166">
        <f>'Methods&amp;Limits'!I38</f>
        <v>10.472</v>
      </c>
      <c r="H91" s="276" t="str">
        <f t="shared" si="0"/>
        <v/>
      </c>
      <c r="I91" s="426"/>
      <c r="J91" s="258"/>
      <c r="K91" s="258"/>
      <c r="L91" s="573"/>
      <c r="M91" s="574"/>
    </row>
    <row r="92" spans="1:13" ht="13.5" customHeight="1" x14ac:dyDescent="0.2">
      <c r="A92" s="171" t="str">
        <f>'Methods&amp;Limits'!A39</f>
        <v>-- Iso-propyl alcohol</v>
      </c>
      <c r="B92" s="165" t="str">
        <f>'Methods&amp;Limits'!B39</f>
        <v>% V/V</v>
      </c>
      <c r="C92" s="38" t="str">
        <f>'Methods&amp;Limits'!E39</f>
        <v>EN 1601</v>
      </c>
      <c r="D92" s="157">
        <f>'Methods&amp;Limits'!F39</f>
        <v>1997</v>
      </c>
      <c r="E92" s="243">
        <f>'Methods&amp;Limits'!G39</f>
        <v>0.9</v>
      </c>
      <c r="F92" s="158"/>
      <c r="G92" s="166">
        <f>'Methods&amp;Limits'!I39</f>
        <v>12.531000000000001</v>
      </c>
      <c r="H92" s="276" t="str">
        <f t="shared" si="0"/>
        <v/>
      </c>
      <c r="I92" s="426"/>
      <c r="J92" s="258"/>
      <c r="K92" s="258"/>
      <c r="L92" s="573"/>
      <c r="M92" s="574"/>
    </row>
    <row r="93" spans="1:13" ht="13.5" customHeight="1" x14ac:dyDescent="0.2">
      <c r="A93" s="171" t="str">
        <f>'Methods&amp;Limits'!A40</f>
        <v>-- Tert-butyl alcohol</v>
      </c>
      <c r="B93" s="165" t="str">
        <f>'Methods&amp;Limits'!B40</f>
        <v>% V/V</v>
      </c>
      <c r="C93" s="38" t="str">
        <f>'Methods&amp;Limits'!E40</f>
        <v>EN 1601</v>
      </c>
      <c r="D93" s="157">
        <f>'Methods&amp;Limits'!F40</f>
        <v>1997</v>
      </c>
      <c r="E93" s="243">
        <f>'Methods&amp;Limits'!G40</f>
        <v>1</v>
      </c>
      <c r="F93" s="158"/>
      <c r="G93" s="166">
        <f>'Methods&amp;Limits'!I40</f>
        <v>15.59</v>
      </c>
      <c r="H93" s="276" t="str">
        <f t="shared" si="0"/>
        <v/>
      </c>
      <c r="I93" s="426"/>
      <c r="J93" s="258"/>
      <c r="K93" s="258"/>
      <c r="L93" s="573"/>
      <c r="M93" s="574"/>
    </row>
    <row r="94" spans="1:13" ht="13.5" customHeight="1" x14ac:dyDescent="0.2">
      <c r="A94" s="171" t="str">
        <f>'Methods&amp;Limits'!A41</f>
        <v>-- Iso-butyl alcohol</v>
      </c>
      <c r="B94" s="165" t="str">
        <f>'Methods&amp;Limits'!B41</f>
        <v>% V/V</v>
      </c>
      <c r="C94" s="38" t="str">
        <f>'Methods&amp;Limits'!E41</f>
        <v>EN 1601</v>
      </c>
      <c r="D94" s="157">
        <f>'Methods&amp;Limits'!F41</f>
        <v>1997</v>
      </c>
      <c r="E94" s="243">
        <f>'Methods&amp;Limits'!G41</f>
        <v>1</v>
      </c>
      <c r="F94" s="158"/>
      <c r="G94" s="166">
        <f>'Methods&amp;Limits'!I41</f>
        <v>15.59</v>
      </c>
      <c r="H94" s="276" t="str">
        <f t="shared" si="0"/>
        <v/>
      </c>
      <c r="I94" s="426"/>
      <c r="J94" s="258"/>
      <c r="K94" s="258"/>
      <c r="L94" s="573"/>
      <c r="M94" s="574"/>
    </row>
    <row r="95" spans="1:13" ht="13.5" customHeight="1" x14ac:dyDescent="0.2">
      <c r="A95" s="174" t="str">
        <f>'Methods&amp;Limits'!A42</f>
        <v>-- Ethers with 5 or more carbon atoms per molecule</v>
      </c>
      <c r="B95" s="165" t="str">
        <f>'Methods&amp;Limits'!B42</f>
        <v>% V/V</v>
      </c>
      <c r="C95" s="38" t="str">
        <f>'Methods&amp;Limits'!E42</f>
        <v>EN 1601</v>
      </c>
      <c r="D95" s="157">
        <f>'Methods&amp;Limits'!F42</f>
        <v>1997</v>
      </c>
      <c r="E95" s="243">
        <f>'Methods&amp;Limits'!G42</f>
        <v>1</v>
      </c>
      <c r="F95" s="158"/>
      <c r="G95" s="166">
        <f>'Methods&amp;Limits'!I42</f>
        <v>22.59</v>
      </c>
      <c r="H95" s="276" t="str">
        <f t="shared" si="0"/>
        <v/>
      </c>
      <c r="I95" s="426"/>
      <c r="J95" s="258"/>
      <c r="K95" s="258"/>
      <c r="L95" s="573"/>
      <c r="M95" s="574"/>
    </row>
    <row r="96" spans="1:13" ht="13.5" customHeight="1" x14ac:dyDescent="0.2">
      <c r="A96" s="174" t="str">
        <f>'Methods&amp;Limits'!A43</f>
        <v>-- other oxygenates</v>
      </c>
      <c r="B96" s="156" t="str">
        <f>'Methods&amp;Limits'!B43</f>
        <v>% V/V</v>
      </c>
      <c r="C96" s="175" t="str">
        <f>'Methods&amp;Limits'!E43</f>
        <v>EN 1601</v>
      </c>
      <c r="D96" s="157">
        <f>'Methods&amp;Limits'!F43</f>
        <v>1997</v>
      </c>
      <c r="E96" s="243">
        <f>'Methods&amp;Limits'!G43</f>
        <v>1</v>
      </c>
      <c r="F96" s="158"/>
      <c r="G96" s="166">
        <f>'Methods&amp;Limits'!I43</f>
        <v>15.59</v>
      </c>
      <c r="H96" s="276" t="str">
        <f t="shared" si="0"/>
        <v/>
      </c>
      <c r="I96" s="426"/>
      <c r="J96" s="258"/>
      <c r="K96" s="258"/>
      <c r="L96" s="573"/>
      <c r="M96" s="574"/>
    </row>
    <row r="97" spans="1:13" ht="13.5" customHeight="1" x14ac:dyDescent="0.2">
      <c r="A97" s="241" t="str">
        <f>'Methods&amp;Limits'!A44</f>
        <v>Oxygen content</v>
      </c>
      <c r="B97" s="153" t="str">
        <f>'Methods&amp;Limits'!B44</f>
        <v>% (m/m)</v>
      </c>
      <c r="C97" s="175" t="str">
        <f>'Methods&amp;Limits'!E44</f>
        <v>EN 13132</v>
      </c>
      <c r="D97" s="157">
        <f>'Methods&amp;Limits'!F44</f>
        <v>2000</v>
      </c>
      <c r="E97" s="243">
        <f>'Methods&amp;Limits'!G44</f>
        <v>0.3</v>
      </c>
      <c r="F97" s="158"/>
      <c r="G97" s="166">
        <f>'Methods&amp;Limits'!I44</f>
        <v>3.8770000000000002</v>
      </c>
      <c r="H97" s="276" t="str">
        <f>IF(E28&gt;G97,"Yes","")</f>
        <v/>
      </c>
      <c r="I97" s="426"/>
      <c r="J97" s="258"/>
      <c r="K97" s="258"/>
      <c r="L97" s="573"/>
      <c r="M97" s="574"/>
    </row>
    <row r="98" spans="1:13" ht="13.5" customHeight="1" x14ac:dyDescent="0.2">
      <c r="A98" s="174"/>
      <c r="B98" s="156"/>
      <c r="C98" s="175" t="str">
        <f>'Methods&amp;Limits'!E45</f>
        <v>EN 13132</v>
      </c>
      <c r="D98" s="157">
        <f>'Methods&amp;Limits'!F45</f>
        <v>2000</v>
      </c>
      <c r="E98" s="243">
        <f>'Methods&amp;Limits'!G45</f>
        <v>0.3</v>
      </c>
      <c r="F98" s="158"/>
      <c r="G98" s="166">
        <f>'Methods&amp;Limits'!I45</f>
        <v>2.8770000000000002</v>
      </c>
      <c r="H98" s="276" t="str">
        <f>IF(E29&gt;G98,"Yes","")</f>
        <v/>
      </c>
      <c r="I98" s="426"/>
      <c r="J98" s="258"/>
      <c r="K98" s="258"/>
      <c r="L98" s="573"/>
      <c r="M98" s="574"/>
    </row>
    <row r="99" spans="1:13" ht="13.5" customHeight="1" x14ac:dyDescent="0.2">
      <c r="A99" s="176" t="str">
        <f>'Methods&amp;Limits'!A46</f>
        <v>Oxygenates</v>
      </c>
      <c r="B99" s="153"/>
      <c r="C99" s="160"/>
      <c r="D99" s="161"/>
      <c r="E99" s="244"/>
      <c r="F99" s="162"/>
      <c r="G99" s="163"/>
      <c r="H99" s="277"/>
      <c r="I99" s="285"/>
      <c r="J99" s="285"/>
      <c r="K99" s="285"/>
      <c r="L99" s="285"/>
      <c r="M99" s="211"/>
    </row>
    <row r="100" spans="1:13" ht="13.5" customHeight="1" x14ac:dyDescent="0.2">
      <c r="A100" s="174" t="str">
        <f>'Methods&amp;Limits'!A47</f>
        <v>-- Methanol</v>
      </c>
      <c r="B100" s="165" t="str">
        <f>'Methods&amp;Limits'!B47</f>
        <v>% V/V</v>
      </c>
      <c r="C100" s="175" t="str">
        <f>'Methods&amp;Limits'!E47</f>
        <v>EN 13132</v>
      </c>
      <c r="D100" s="157">
        <f>'Methods&amp;Limits'!F47</f>
        <v>2000</v>
      </c>
      <c r="E100" s="243">
        <f>'Methods&amp;Limits'!G47</f>
        <v>0.3</v>
      </c>
      <c r="F100" s="158"/>
      <c r="G100" s="166">
        <f>'Methods&amp;Limits'!I47</f>
        <v>3.177</v>
      </c>
      <c r="H100" s="276" t="str">
        <f t="shared" ref="H100:H106" si="1">IF(E31&gt;G100,"Yes","")</f>
        <v/>
      </c>
      <c r="I100" s="426"/>
      <c r="J100" s="258"/>
      <c r="K100" s="258"/>
      <c r="L100" s="573"/>
      <c r="M100" s="574"/>
    </row>
    <row r="101" spans="1:13" ht="13.5" customHeight="1" x14ac:dyDescent="0.2">
      <c r="A101" s="174" t="str">
        <f>'Methods&amp;Limits'!A48</f>
        <v>-- Ethanol</v>
      </c>
      <c r="B101" s="165" t="str">
        <f>'Methods&amp;Limits'!B48</f>
        <v>% V/V</v>
      </c>
      <c r="C101" s="175" t="str">
        <f>'Methods&amp;Limits'!E48</f>
        <v>EN 13132</v>
      </c>
      <c r="D101" s="157">
        <f>'Methods&amp;Limits'!F48</f>
        <v>2000</v>
      </c>
      <c r="E101" s="243">
        <f>'Methods&amp;Limits'!G48</f>
        <v>0.8</v>
      </c>
      <c r="F101" s="158"/>
      <c r="G101" s="166">
        <f>'Methods&amp;Limits'!I48</f>
        <v>10.472</v>
      </c>
      <c r="H101" s="276" t="str">
        <f t="shared" si="1"/>
        <v/>
      </c>
      <c r="I101" s="426"/>
      <c r="J101" s="258"/>
      <c r="K101" s="258"/>
      <c r="L101" s="573"/>
      <c r="M101" s="574"/>
    </row>
    <row r="102" spans="1:13" ht="13.5" customHeight="1" x14ac:dyDescent="0.2">
      <c r="A102" s="174" t="str">
        <f>'Methods&amp;Limits'!A49</f>
        <v>-- Iso-propyl alcohol</v>
      </c>
      <c r="B102" s="165" t="str">
        <f>'Methods&amp;Limits'!B49</f>
        <v>% V/V</v>
      </c>
      <c r="C102" s="175" t="str">
        <f>'Methods&amp;Limits'!E49</f>
        <v>EN 13132</v>
      </c>
      <c r="D102" s="157">
        <f>'Methods&amp;Limits'!F49</f>
        <v>2000</v>
      </c>
      <c r="E102" s="243">
        <f>'Methods&amp;Limits'!G49</f>
        <v>0.8</v>
      </c>
      <c r="F102" s="158"/>
      <c r="G102" s="166">
        <f>'Methods&amp;Limits'!I49</f>
        <v>12.472</v>
      </c>
      <c r="H102" s="276" t="str">
        <f t="shared" si="1"/>
        <v/>
      </c>
      <c r="I102" s="426"/>
      <c r="J102" s="258"/>
      <c r="K102" s="258"/>
      <c r="L102" s="573"/>
      <c r="M102" s="574"/>
    </row>
    <row r="103" spans="1:13" ht="13.5" customHeight="1" x14ac:dyDescent="0.2">
      <c r="A103" s="174" t="str">
        <f>'Methods&amp;Limits'!A50</f>
        <v>-- Tert-butyl alcohol</v>
      </c>
      <c r="B103" s="165" t="str">
        <f>'Methods&amp;Limits'!B50</f>
        <v>% V/V</v>
      </c>
      <c r="C103" s="175" t="str">
        <f>'Methods&amp;Limits'!E50</f>
        <v>EN 13132</v>
      </c>
      <c r="D103" s="157">
        <f>'Methods&amp;Limits'!F50</f>
        <v>2000</v>
      </c>
      <c r="E103" s="243">
        <f>'Methods&amp;Limits'!G50</f>
        <v>1</v>
      </c>
      <c r="F103" s="158"/>
      <c r="G103" s="166">
        <f>'Methods&amp;Limits'!I50</f>
        <v>15.59</v>
      </c>
      <c r="H103" s="276" t="str">
        <f t="shared" si="1"/>
        <v/>
      </c>
      <c r="I103" s="426"/>
      <c r="J103" s="258"/>
      <c r="K103" s="258"/>
      <c r="L103" s="573"/>
      <c r="M103" s="574"/>
    </row>
    <row r="104" spans="1:13" ht="13.5" customHeight="1" x14ac:dyDescent="0.2">
      <c r="A104" s="174" t="str">
        <f>'Methods&amp;Limits'!A51</f>
        <v>-- Iso-butyl alcohol</v>
      </c>
      <c r="B104" s="165" t="str">
        <f>'Methods&amp;Limits'!B51</f>
        <v>% V/V</v>
      </c>
      <c r="C104" s="175" t="str">
        <f>'Methods&amp;Limits'!E51</f>
        <v>EN 13132</v>
      </c>
      <c r="D104" s="157">
        <f>'Methods&amp;Limits'!F51</f>
        <v>2000</v>
      </c>
      <c r="E104" s="243">
        <f>'Methods&amp;Limits'!G51</f>
        <v>1</v>
      </c>
      <c r="F104" s="158"/>
      <c r="G104" s="166">
        <f>'Methods&amp;Limits'!I51</f>
        <v>15.59</v>
      </c>
      <c r="H104" s="276" t="str">
        <f t="shared" si="1"/>
        <v/>
      </c>
      <c r="I104" s="426"/>
      <c r="J104" s="258"/>
      <c r="K104" s="258"/>
      <c r="L104" s="573"/>
      <c r="M104" s="574"/>
    </row>
    <row r="105" spans="1:13" ht="13.5" customHeight="1" x14ac:dyDescent="0.2">
      <c r="A105" s="174" t="str">
        <f>'Methods&amp;Limits'!A52</f>
        <v>-- Ethers with 5 or more carbon atoms per molecule</v>
      </c>
      <c r="B105" s="165" t="str">
        <f>'Methods&amp;Limits'!B52</f>
        <v>% V/V</v>
      </c>
      <c r="C105" s="175" t="str">
        <f>'Methods&amp;Limits'!E52</f>
        <v>EN 13132</v>
      </c>
      <c r="D105" s="157">
        <f>'Methods&amp;Limits'!F52</f>
        <v>2000</v>
      </c>
      <c r="E105" s="166">
        <f>'Methods&amp;Limits'!G52</f>
        <v>1</v>
      </c>
      <c r="F105" s="158"/>
      <c r="G105" s="166">
        <f>'Methods&amp;Limits'!I52</f>
        <v>22.59</v>
      </c>
      <c r="H105" s="276" t="str">
        <f t="shared" si="1"/>
        <v/>
      </c>
      <c r="I105" s="426"/>
      <c r="J105" s="258"/>
      <c r="K105" s="258"/>
      <c r="L105" s="573"/>
      <c r="M105" s="574"/>
    </row>
    <row r="106" spans="1:13" ht="13.5" customHeight="1" x14ac:dyDescent="0.2">
      <c r="A106" s="174" t="str">
        <f>'Methods&amp;Limits'!A53</f>
        <v>-- other oxygenates</v>
      </c>
      <c r="B106" s="156" t="str">
        <f>'Methods&amp;Limits'!B53</f>
        <v>% V/V</v>
      </c>
      <c r="C106" s="175" t="str">
        <f>'Methods&amp;Limits'!E53</f>
        <v>EN 13132</v>
      </c>
      <c r="D106" s="157">
        <f>'Methods&amp;Limits'!F53</f>
        <v>2000</v>
      </c>
      <c r="E106" s="243">
        <f>'Methods&amp;Limits'!G53</f>
        <v>1</v>
      </c>
      <c r="F106" s="158"/>
      <c r="G106" s="166">
        <f>'Methods&amp;Limits'!I53</f>
        <v>15.59</v>
      </c>
      <c r="H106" s="276" t="str">
        <f t="shared" si="1"/>
        <v/>
      </c>
      <c r="I106" s="426"/>
      <c r="J106" s="258"/>
      <c r="K106" s="258"/>
      <c r="L106" s="573"/>
      <c r="M106" s="574"/>
    </row>
    <row r="107" spans="1:13" ht="13.5" customHeight="1" x14ac:dyDescent="0.2">
      <c r="A107" s="241" t="str">
        <f>'Methods&amp;Limits'!A54</f>
        <v>Oxygen content</v>
      </c>
      <c r="B107" s="153" t="str">
        <f>'Methods&amp;Limits'!B54</f>
        <v>% (m/m)</v>
      </c>
      <c r="C107" s="175" t="str">
        <f>'Methods&amp;Limits'!E54</f>
        <v>EN-ISO 22854</v>
      </c>
      <c r="D107" s="157">
        <f>'Methods&amp;Limits'!F54</f>
        <v>2008</v>
      </c>
      <c r="E107" s="243">
        <f>'Methods&amp;Limits'!G54</f>
        <v>0.4</v>
      </c>
      <c r="F107" s="158"/>
      <c r="G107" s="166">
        <f>'Methods&amp;Limits'!I54</f>
        <v>3.9359999999999999</v>
      </c>
      <c r="H107" s="276" t="str">
        <f>IF(E28&gt;G107,"Yes","")</f>
        <v/>
      </c>
      <c r="I107" s="426"/>
      <c r="J107" s="258"/>
      <c r="K107" s="258"/>
      <c r="L107" s="573"/>
      <c r="M107" s="574"/>
    </row>
    <row r="108" spans="1:13" ht="13.5" customHeight="1" x14ac:dyDescent="0.2">
      <c r="A108" s="174"/>
      <c r="B108" s="156"/>
      <c r="C108" s="175" t="str">
        <f>'Methods&amp;Limits'!E55</f>
        <v>EN-ISO 22854</v>
      </c>
      <c r="D108" s="157">
        <f>'Methods&amp;Limits'!F55</f>
        <v>2008</v>
      </c>
      <c r="E108" s="243">
        <f>'Methods&amp;Limits'!G55</f>
        <v>0.4</v>
      </c>
      <c r="F108" s="158"/>
      <c r="G108" s="166">
        <f>'Methods&amp;Limits'!I55</f>
        <v>2.9359999999999999</v>
      </c>
      <c r="H108" s="276" t="str">
        <f>IF(E29&gt;G108,"Yes","")</f>
        <v/>
      </c>
      <c r="I108" s="426"/>
      <c r="J108" s="258"/>
      <c r="K108" s="258"/>
      <c r="L108" s="573"/>
      <c r="M108" s="574"/>
    </row>
    <row r="109" spans="1:13" ht="13.5" customHeight="1" x14ac:dyDescent="0.2">
      <c r="A109" s="241" t="str">
        <f>'Methods&amp;Limits'!A56</f>
        <v>Oxyginates</v>
      </c>
      <c r="B109" s="153"/>
      <c r="C109" s="160"/>
      <c r="D109" s="161"/>
      <c r="E109" s="244"/>
      <c r="F109" s="162"/>
      <c r="G109" s="163"/>
      <c r="H109" s="277"/>
      <c r="I109" s="285"/>
      <c r="J109" s="285"/>
      <c r="K109" s="285"/>
      <c r="L109" s="285"/>
      <c r="M109" s="211"/>
    </row>
    <row r="110" spans="1:13" ht="13.5" customHeight="1" x14ac:dyDescent="0.2">
      <c r="A110" s="174" t="str">
        <f>'Methods&amp;Limits'!A57</f>
        <v>-- Methanol</v>
      </c>
      <c r="B110" s="165" t="str">
        <f>'Methods&amp;Limits'!B57</f>
        <v>% V/V</v>
      </c>
      <c r="C110" s="175" t="str">
        <f>'Methods&amp;Limits'!E57</f>
        <v>EN-ISO 22854</v>
      </c>
      <c r="D110" s="157">
        <f>'Methods&amp;Limits'!F57</f>
        <v>2008</v>
      </c>
      <c r="E110" s="243">
        <f>'Methods&amp;Limits'!G57</f>
        <v>0.4</v>
      </c>
      <c r="F110" s="158"/>
      <c r="G110" s="166">
        <f>'Methods&amp;Limits'!I57</f>
        <v>3.2359999999999998</v>
      </c>
      <c r="H110" s="276" t="str">
        <f t="shared" ref="H110:H116" si="2">IF(E31&gt;G110,"Yes","")</f>
        <v/>
      </c>
      <c r="I110" s="426"/>
      <c r="J110" s="258"/>
      <c r="K110" s="258"/>
      <c r="L110" s="573"/>
      <c r="M110" s="574"/>
    </row>
    <row r="111" spans="1:13" ht="13.5" customHeight="1" x14ac:dyDescent="0.2">
      <c r="A111" s="174" t="str">
        <f>'Methods&amp;Limits'!A58</f>
        <v>-- Ethanol</v>
      </c>
      <c r="B111" s="165" t="str">
        <f>'Methods&amp;Limits'!B58</f>
        <v>% V/V</v>
      </c>
      <c r="C111" s="175" t="str">
        <f>'Methods&amp;Limits'!E58</f>
        <v>EN-ISO 22854</v>
      </c>
      <c r="D111" s="157">
        <f>'Methods&amp;Limits'!F58</f>
        <v>2008</v>
      </c>
      <c r="E111" s="243">
        <f>'Methods&amp;Limits'!G58</f>
        <v>0.6</v>
      </c>
      <c r="F111" s="158"/>
      <c r="G111" s="166">
        <f>'Methods&amp;Limits'!I58</f>
        <v>10.353999999999999</v>
      </c>
      <c r="H111" s="276" t="str">
        <f t="shared" si="2"/>
        <v/>
      </c>
      <c r="I111" s="426"/>
      <c r="J111" s="258"/>
      <c r="K111" s="258"/>
      <c r="L111" s="573"/>
      <c r="M111" s="574"/>
    </row>
    <row r="112" spans="1:13" ht="13.5" customHeight="1" x14ac:dyDescent="0.2">
      <c r="A112" s="174" t="str">
        <f>'Methods&amp;Limits'!A59</f>
        <v>-- Iso-propyl alcohol</v>
      </c>
      <c r="B112" s="165" t="str">
        <f>'Methods&amp;Limits'!B59</f>
        <v>% V/V</v>
      </c>
      <c r="C112" s="175" t="str">
        <f>'Methods&amp;Limits'!E59</f>
        <v>EN-ISO 22854</v>
      </c>
      <c r="D112" s="157">
        <f>'Methods&amp;Limits'!F59</f>
        <v>2008</v>
      </c>
      <c r="E112" s="243">
        <f>'Methods&amp;Limits'!G59</f>
        <v>0.7</v>
      </c>
      <c r="F112" s="158"/>
      <c r="G112" s="166">
        <f>'Methods&amp;Limits'!I59</f>
        <v>12.413</v>
      </c>
      <c r="H112" s="276" t="str">
        <f t="shared" si="2"/>
        <v/>
      </c>
      <c r="I112" s="426"/>
      <c r="J112" s="258"/>
      <c r="K112" s="258"/>
      <c r="L112" s="573"/>
      <c r="M112" s="574"/>
    </row>
    <row r="113" spans="1:13" ht="13.5" customHeight="1" x14ac:dyDescent="0.2">
      <c r="A113" s="174" t="str">
        <f>'Methods&amp;Limits'!A60</f>
        <v>-- Tert-butyl alcohol</v>
      </c>
      <c r="B113" s="165" t="str">
        <f>'Methods&amp;Limits'!B60</f>
        <v>% V/V</v>
      </c>
      <c r="C113" s="175" t="str">
        <f>'Methods&amp;Limits'!E60</f>
        <v>EN-ISO 22854</v>
      </c>
      <c r="D113" s="157">
        <f>'Methods&amp;Limits'!F60</f>
        <v>2008</v>
      </c>
      <c r="E113" s="243">
        <f>'Methods&amp;Limits'!G60</f>
        <v>0.7</v>
      </c>
      <c r="F113" s="158"/>
      <c r="G113" s="166">
        <f>'Methods&amp;Limits'!I60</f>
        <v>15.413</v>
      </c>
      <c r="H113" s="276" t="str">
        <f t="shared" si="2"/>
        <v/>
      </c>
      <c r="I113" s="426"/>
      <c r="J113" s="258"/>
      <c r="K113" s="258"/>
      <c r="L113" s="573"/>
      <c r="M113" s="574"/>
    </row>
    <row r="114" spans="1:13" ht="13.5" customHeight="1" x14ac:dyDescent="0.2">
      <c r="A114" s="174" t="str">
        <f>'Methods&amp;Limits'!A61</f>
        <v>-- Iso-butyl alcohol</v>
      </c>
      <c r="B114" s="165" t="str">
        <f>'Methods&amp;Limits'!B61</f>
        <v>% V/V</v>
      </c>
      <c r="C114" s="175" t="str">
        <f>'Methods&amp;Limits'!E61</f>
        <v>EN-ISO 22854</v>
      </c>
      <c r="D114" s="157">
        <f>'Methods&amp;Limits'!F61</f>
        <v>2008</v>
      </c>
      <c r="E114" s="243">
        <f>'Methods&amp;Limits'!G61</f>
        <v>0.7</v>
      </c>
      <c r="F114" s="158"/>
      <c r="G114" s="166">
        <f>'Methods&amp;Limits'!I61</f>
        <v>15.413</v>
      </c>
      <c r="H114" s="276" t="str">
        <f t="shared" si="2"/>
        <v/>
      </c>
      <c r="I114" s="426"/>
      <c r="J114" s="258"/>
      <c r="K114" s="258"/>
      <c r="L114" s="573"/>
      <c r="M114" s="574"/>
    </row>
    <row r="115" spans="1:13" ht="13.5" customHeight="1" x14ac:dyDescent="0.2">
      <c r="A115" s="174" t="str">
        <f>'Methods&amp;Limits'!A62</f>
        <v>-- Ethers with 5 or more carbon atoms per molecule</v>
      </c>
      <c r="B115" s="165" t="str">
        <f>'Methods&amp;Limits'!B62</f>
        <v>% V/V</v>
      </c>
      <c r="C115" s="175" t="str">
        <f>'Methods&amp;Limits'!E62</f>
        <v>EN-ISO 22854</v>
      </c>
      <c r="D115" s="157">
        <f>'Methods&amp;Limits'!F62</f>
        <v>2008</v>
      </c>
      <c r="E115" s="243">
        <f>'Methods&amp;Limits'!G62</f>
        <v>0.9</v>
      </c>
      <c r="F115" s="158"/>
      <c r="G115" s="166">
        <f>'Methods&amp;Limits'!I62</f>
        <v>22.530999999999999</v>
      </c>
      <c r="H115" s="276" t="str">
        <f t="shared" si="2"/>
        <v/>
      </c>
      <c r="I115" s="426"/>
      <c r="J115" s="258"/>
      <c r="K115" s="258"/>
      <c r="L115" s="573"/>
      <c r="M115" s="574"/>
    </row>
    <row r="116" spans="1:13" ht="13.5" customHeight="1" x14ac:dyDescent="0.2">
      <c r="A116" s="174" t="str">
        <f>'Methods&amp;Limits'!A63</f>
        <v>-- other oxygenates</v>
      </c>
      <c r="B116" s="156" t="str">
        <f>'Methods&amp;Limits'!B63</f>
        <v>% V/V</v>
      </c>
      <c r="C116" s="175" t="str">
        <f>'Methods&amp;Limits'!E63</f>
        <v>EN-ISO 22854</v>
      </c>
      <c r="D116" s="157">
        <f>'Methods&amp;Limits'!F63</f>
        <v>2008</v>
      </c>
      <c r="E116" s="243">
        <f>'Methods&amp;Limits'!G63</f>
        <v>0.7</v>
      </c>
      <c r="F116" s="158"/>
      <c r="G116" s="166">
        <f>'Methods&amp;Limits'!I63</f>
        <v>15.413</v>
      </c>
      <c r="H116" s="276" t="str">
        <f t="shared" si="2"/>
        <v/>
      </c>
      <c r="I116" s="426"/>
      <c r="J116" s="258"/>
      <c r="K116" s="258"/>
      <c r="L116" s="573"/>
      <c r="M116" s="574"/>
    </row>
    <row r="117" spans="1:13" ht="13.5" customHeight="1" x14ac:dyDescent="0.2">
      <c r="A117" s="200" t="str">
        <f>'Methods&amp;Limits'!A64:A64</f>
        <v>Sulphur content (sulphur free, from 2005)**</v>
      </c>
      <c r="B117" s="209" t="str">
        <f>'Methods&amp;Limits'!B64</f>
        <v>mg/kg</v>
      </c>
      <c r="C117" s="38" t="str">
        <f>'Methods&amp;Limits'!E64</f>
        <v>EN-ISO 14596</v>
      </c>
      <c r="D117" s="157">
        <f>'Methods&amp;Limits'!F64</f>
        <v>1998</v>
      </c>
      <c r="E117" s="246">
        <f>'Methods&amp;Limits'!G64</f>
        <v>5</v>
      </c>
      <c r="F117" s="158"/>
      <c r="G117" s="166">
        <f>'Methods&amp;Limits'!I64</f>
        <v>12.95</v>
      </c>
      <c r="H117" s="276" t="str">
        <f>IF(E$38&gt;G117,"Yes","")</f>
        <v/>
      </c>
      <c r="I117" s="426"/>
      <c r="J117" s="258"/>
      <c r="K117" s="258"/>
      <c r="L117" s="573"/>
      <c r="M117" s="574"/>
    </row>
    <row r="118" spans="1:13" ht="13.5" customHeight="1" x14ac:dyDescent="0.2">
      <c r="A118" s="206"/>
      <c r="B118" s="205"/>
      <c r="C118" s="38" t="str">
        <f>'Methods&amp;Limits'!E65</f>
        <v>EN 24260</v>
      </c>
      <c r="D118" s="157">
        <f>'Methods&amp;Limits'!F65</f>
        <v>1994</v>
      </c>
      <c r="E118" s="246">
        <f>'Methods&amp;Limits'!G65</f>
        <v>1</v>
      </c>
      <c r="F118" s="158"/>
      <c r="G118" s="166">
        <f>'Methods&amp;Limits'!I65</f>
        <v>10.59</v>
      </c>
      <c r="H118" s="276" t="str">
        <f>IF(E$38&gt;G118,"Yes","")</f>
        <v/>
      </c>
      <c r="I118" s="426"/>
      <c r="J118" s="258"/>
      <c r="K118" s="258"/>
      <c r="L118" s="573"/>
      <c r="M118" s="574"/>
    </row>
    <row r="119" spans="1:13" ht="13.5" customHeight="1" x14ac:dyDescent="0.2">
      <c r="A119" s="206"/>
      <c r="B119" s="205"/>
      <c r="C119" s="38" t="str">
        <f>'Methods&amp;Limits'!E66</f>
        <v>EN-ISO 20846</v>
      </c>
      <c r="D119" s="157">
        <f>'Methods&amp;Limits'!F66</f>
        <v>2004</v>
      </c>
      <c r="E119" s="246">
        <f>'Methods&amp;Limits'!G66</f>
        <v>2.7</v>
      </c>
      <c r="F119" s="158"/>
      <c r="G119" s="166">
        <f>'Methods&amp;Limits'!I66</f>
        <v>11.593</v>
      </c>
      <c r="H119" s="276" t="str">
        <f>IF(E$38&gt;G119,"Yes","")</f>
        <v/>
      </c>
      <c r="I119" s="426"/>
      <c r="J119" s="258"/>
      <c r="K119" s="258"/>
      <c r="L119" s="573"/>
      <c r="M119" s="574"/>
    </row>
    <row r="120" spans="1:13" ht="13.5" customHeight="1" x14ac:dyDescent="0.2">
      <c r="A120" s="206"/>
      <c r="B120" s="210"/>
      <c r="C120" s="38" t="str">
        <f>'Methods&amp;Limits'!E67</f>
        <v>EN-ISO 20884</v>
      </c>
      <c r="D120" s="157">
        <f>'Methods&amp;Limits'!F67</f>
        <v>2004</v>
      </c>
      <c r="E120" s="246">
        <f>'Methods&amp;Limits'!G67</f>
        <v>3.1</v>
      </c>
      <c r="F120" s="158"/>
      <c r="G120" s="166">
        <f>'Methods&amp;Limits'!I67</f>
        <v>11.829000000000001</v>
      </c>
      <c r="H120" s="276" t="str">
        <f>IF(E$38&gt;G120,"Yes","")</f>
        <v/>
      </c>
      <c r="I120" s="426"/>
      <c r="J120" s="258"/>
      <c r="K120" s="258"/>
      <c r="L120" s="573"/>
      <c r="M120" s="574"/>
    </row>
    <row r="121" spans="1:13" ht="13.5" customHeight="1" x14ac:dyDescent="0.2">
      <c r="A121" s="206" t="str">
        <f>'Methods&amp;Limits'!A68:A68</f>
        <v>Lead content</v>
      </c>
      <c r="B121" s="205" t="str">
        <f>'Methods&amp;Limits'!B68</f>
        <v>g/l</v>
      </c>
      <c r="C121" s="38" t="str">
        <f>'Methods&amp;Limits'!E68</f>
        <v>EN 237</v>
      </c>
      <c r="D121" s="157">
        <f>'Methods&amp;Limits'!F68</f>
        <v>2004</v>
      </c>
      <c r="E121" s="457">
        <f>'Methods&amp;Limits'!G68</f>
        <v>6.1999999999999998E-3</v>
      </c>
      <c r="F121" s="458"/>
      <c r="G121" s="457">
        <f>'Methods&amp;Limits'!I68</f>
        <v>8.657999999999999E-3</v>
      </c>
      <c r="H121" s="276" t="str">
        <f>IF($E$39&gt;G121,"Yes","")</f>
        <v/>
      </c>
      <c r="I121" s="426"/>
      <c r="J121" s="258"/>
      <c r="K121" s="258"/>
      <c r="L121" s="573"/>
      <c r="M121" s="574"/>
    </row>
    <row r="122" spans="1:13" ht="13.5" customHeight="1" x14ac:dyDescent="0.2">
      <c r="A122" s="200" t="str">
        <f>'Methods&amp;Limits'!A69:A69</f>
        <v>Manganese</v>
      </c>
      <c r="B122" s="214" t="str">
        <f>'Methods&amp;Limits'!B69</f>
        <v>mg/l</v>
      </c>
      <c r="C122" s="38" t="str">
        <f>'Methods&amp;Limits'!E69</f>
        <v>EN 16135</v>
      </c>
      <c r="D122" s="157">
        <f>'Methods&amp;Limits'!F69</f>
        <v>2011</v>
      </c>
      <c r="E122" s="243">
        <f>'Methods&amp;Limits'!G69</f>
        <v>1.53</v>
      </c>
      <c r="F122" s="34"/>
      <c r="G122" s="166">
        <f>'Methods&amp;Limits'!I69</f>
        <v>2.9026999999999998</v>
      </c>
      <c r="H122" s="276" t="str">
        <f>IF($E$40&gt;G122,"Yes","")</f>
        <v>Yes</v>
      </c>
      <c r="I122" s="426"/>
      <c r="J122" s="258" t="s">
        <v>308</v>
      </c>
      <c r="K122" s="281" t="s">
        <v>904</v>
      </c>
      <c r="L122" s="573" t="s">
        <v>905</v>
      </c>
      <c r="M122" s="574"/>
    </row>
    <row r="123" spans="1:13" x14ac:dyDescent="0.2">
      <c r="A123" s="202"/>
      <c r="B123" s="215"/>
      <c r="C123" s="38" t="str">
        <f>'Methods&amp;Limits'!E70</f>
        <v>EN 16136</v>
      </c>
      <c r="D123" s="157">
        <f>'Methods&amp;Limits'!F70</f>
        <v>2011</v>
      </c>
      <c r="E123" s="243">
        <f>'Methods&amp;Limits'!G70</f>
        <v>1.76</v>
      </c>
      <c r="F123" s="34"/>
      <c r="G123" s="166">
        <f>'Methods&amp;Limits'!I70</f>
        <v>3.0384000000000002</v>
      </c>
      <c r="H123" s="276" t="str">
        <f>IF($E$40&gt;G123,"Yes","")</f>
        <v>Yes</v>
      </c>
      <c r="I123" s="426"/>
      <c r="J123" s="258"/>
      <c r="K123" s="281"/>
      <c r="L123" s="573"/>
      <c r="M123" s="574"/>
    </row>
    <row r="124" spans="1:13" x14ac:dyDescent="0.2">
      <c r="I124" s="54"/>
    </row>
    <row r="125" spans="1:13" x14ac:dyDescent="0.2">
      <c r="I125" s="54"/>
    </row>
    <row r="126" spans="1:13" x14ac:dyDescent="0.2">
      <c r="I126" s="54"/>
    </row>
    <row r="127" spans="1:13" x14ac:dyDescent="0.2">
      <c r="I127" s="54"/>
    </row>
  </sheetData>
  <sheetProtection algorithmName="SHA-512" hashValue="gXk6sAOJxzU+e+gz4ynYfOytEdMBrWmWBWkgr7cpe2gC9slMXFFah/tNG8wT1XKakhzuGvIIYWcVklknTDUXqg==" saltValue="U9oqwjM23lOwosj1ms96Jw==" spinCount="100000" sheet="1" objects="1" scenarios="1" sort="0"/>
  <mergeCells count="85">
    <mergeCell ref="L120:M120"/>
    <mergeCell ref="L121:M121"/>
    <mergeCell ref="L122:M122"/>
    <mergeCell ref="L123:M123"/>
    <mergeCell ref="L114:M114"/>
    <mergeCell ref="L115:M115"/>
    <mergeCell ref="L116:M116"/>
    <mergeCell ref="L117:M117"/>
    <mergeCell ref="L118:M118"/>
    <mergeCell ref="L119:M119"/>
    <mergeCell ref="L113:M113"/>
    <mergeCell ref="L101:M101"/>
    <mergeCell ref="L102:M102"/>
    <mergeCell ref="L103:M103"/>
    <mergeCell ref="L104:M104"/>
    <mergeCell ref="L105:M105"/>
    <mergeCell ref="L106:M106"/>
    <mergeCell ref="L107:M107"/>
    <mergeCell ref="L108:M108"/>
    <mergeCell ref="L110:M110"/>
    <mergeCell ref="L111:M111"/>
    <mergeCell ref="L112:M112"/>
    <mergeCell ref="L100:M100"/>
    <mergeCell ref="L87:M87"/>
    <mergeCell ref="L88:M88"/>
    <mergeCell ref="L90:M90"/>
    <mergeCell ref="L91:M91"/>
    <mergeCell ref="L92:M92"/>
    <mergeCell ref="L93:M93"/>
    <mergeCell ref="L94:M94"/>
    <mergeCell ref="L95:M95"/>
    <mergeCell ref="L96:M96"/>
    <mergeCell ref="L97:M97"/>
    <mergeCell ref="L98:M98"/>
    <mergeCell ref="L86:M86"/>
    <mergeCell ref="L73:M73"/>
    <mergeCell ref="L75:M75"/>
    <mergeCell ref="L76:M76"/>
    <mergeCell ref="L78:M78"/>
    <mergeCell ref="L79:M79"/>
    <mergeCell ref="L80:M80"/>
    <mergeCell ref="L81:M81"/>
    <mergeCell ref="L82:M82"/>
    <mergeCell ref="L83:M83"/>
    <mergeCell ref="L84:M84"/>
    <mergeCell ref="L85:M85"/>
    <mergeCell ref="L72:M72"/>
    <mergeCell ref="F60:G60"/>
    <mergeCell ref="J60:J61"/>
    <mergeCell ref="L62:M62"/>
    <mergeCell ref="L63:M63"/>
    <mergeCell ref="L64:M64"/>
    <mergeCell ref="L65:M65"/>
    <mergeCell ref="L67:M67"/>
    <mergeCell ref="L68:M68"/>
    <mergeCell ref="L69:M69"/>
    <mergeCell ref="L70:M70"/>
    <mergeCell ref="L71:M71"/>
    <mergeCell ref="L60:M60"/>
    <mergeCell ref="C59:I59"/>
    <mergeCell ref="J59:M59"/>
    <mergeCell ref="P21:P23"/>
    <mergeCell ref="P28:P29"/>
    <mergeCell ref="Q28:Q29"/>
    <mergeCell ref="A44:D44"/>
    <mergeCell ref="E45:L46"/>
    <mergeCell ref="E47:L47"/>
    <mergeCell ref="E48:L48"/>
    <mergeCell ref="E49:L49"/>
    <mergeCell ref="E50:L50"/>
    <mergeCell ref="E51:L51"/>
    <mergeCell ref="A54:L54"/>
    <mergeCell ref="C14:K15"/>
    <mergeCell ref="L14:O14"/>
    <mergeCell ref="P14:Q14"/>
    <mergeCell ref="L15:M15"/>
    <mergeCell ref="N15:O15"/>
    <mergeCell ref="P15:Q15"/>
    <mergeCell ref="B3:E3"/>
    <mergeCell ref="G3:Q10"/>
    <mergeCell ref="B4:E4"/>
    <mergeCell ref="B5:E5"/>
    <mergeCell ref="B6:E6"/>
    <mergeCell ref="B7:E7"/>
    <mergeCell ref="C8:E8"/>
  </mergeCells>
  <dataValidations count="2">
    <dataValidation type="whole" operator="greaterThanOrEqual" allowBlank="1" showInputMessage="1" showErrorMessage="1" sqref="C17:C40 B45:B50 D45:D50 I17:I40">
      <formula1>0</formula1>
    </dataValidation>
    <dataValidation type="decimal" operator="greaterThanOrEqual" allowBlank="1" showInputMessage="1" showErrorMessage="1" sqref="D17:H40 J17:M41">
      <formula1>0</formula1>
    </dataValidation>
  </dataValidations>
  <hyperlinks>
    <hyperlink ref="R1" location="'Submission Report'!A1" display="&lt;-- GO BACK"/>
  </hyperlinks>
  <pageMargins left="0.75" right="0.75" top="1" bottom="1" header="0.4921259845" footer="0.4921259845"/>
  <pageSetup paperSize="9" scale="54" fitToHeight="2" orientation="landscape" r:id="rId1"/>
  <headerFooter alignWithMargins="0">
    <oddHeader>&amp;L&amp;F&amp;C&amp;A</oddHeader>
    <oddFooter>&amp;LTemplate v3 ext&amp;CPage &amp;P of &amp;N</oddFooter>
  </headerFooter>
  <rowBreaks count="1" manualBreakCount="1">
    <brk id="52" max="16383" man="1"/>
  </rowBreaks>
  <colBreaks count="1" manualBreakCount="1">
    <brk id="17"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EV127"/>
  <sheetViews>
    <sheetView showGridLines="0" topLeftCell="A16" zoomScaleNormal="100" workbookViewId="0">
      <selection activeCell="F32" sqref="F32"/>
    </sheetView>
  </sheetViews>
  <sheetFormatPr defaultColWidth="0" defaultRowHeight="12.75" x14ac:dyDescent="0.2"/>
  <cols>
    <col min="1" max="1" width="41" style="4" customWidth="1"/>
    <col min="2" max="2" width="6.7109375" style="4" customWidth="1"/>
    <col min="3" max="3" width="19.140625" style="4" customWidth="1"/>
    <col min="4" max="4" width="9.140625" style="4" customWidth="1"/>
    <col min="5" max="5" width="19.42578125" style="4" bestFit="1" customWidth="1"/>
    <col min="6" max="7" width="10.7109375" style="4" customWidth="1"/>
    <col min="8" max="8" width="11.42578125" style="4" customWidth="1"/>
    <col min="9" max="9" width="13.85546875" style="4" customWidth="1"/>
    <col min="10" max="10" width="9.5703125" style="4" customWidth="1"/>
    <col min="11" max="11" width="10.28515625" style="4" customWidth="1"/>
    <col min="12" max="12" width="9.5703125" style="4" customWidth="1"/>
    <col min="13" max="13" width="20" style="4" bestFit="1" customWidth="1"/>
    <col min="14" max="14" width="8.5703125" style="4" bestFit="1" customWidth="1"/>
    <col min="15" max="19" width="11.42578125" style="4" customWidth="1"/>
    <col min="20" max="16384" width="0" style="4" hidden="1"/>
  </cols>
  <sheetData>
    <row r="1" spans="1:19" ht="18.75" customHeight="1" x14ac:dyDescent="0.25">
      <c r="A1" s="77" t="s">
        <v>358</v>
      </c>
      <c r="R1" s="288" t="s">
        <v>860</v>
      </c>
      <c r="S1" s="291"/>
    </row>
    <row r="2" spans="1:19" ht="6.75" customHeight="1" x14ac:dyDescent="0.2">
      <c r="A2" s="78"/>
      <c r="B2" s="12"/>
      <c r="C2" s="12"/>
      <c r="D2" s="12"/>
      <c r="E2" s="12"/>
      <c r="F2" s="12"/>
      <c r="G2" s="12"/>
      <c r="H2" s="12"/>
      <c r="I2" s="12"/>
      <c r="J2" s="12"/>
      <c r="K2" s="12"/>
      <c r="L2" s="12"/>
    </row>
    <row r="3" spans="1:19" ht="14.25" customHeight="1" x14ac:dyDescent="0.2">
      <c r="A3" s="79" t="s">
        <v>18</v>
      </c>
      <c r="B3" s="575" t="str">
        <f>IF(LEN('Contacts&amp;Annual Summary'!C9) &gt; 1,'Contacts&amp;Annual Summary'!C9,"")</f>
        <v>Slovakia</v>
      </c>
      <c r="C3" s="576"/>
      <c r="D3" s="576"/>
      <c r="E3" s="577"/>
      <c r="F3" s="46"/>
      <c r="G3" s="584" t="s">
        <v>249</v>
      </c>
      <c r="H3" s="584"/>
      <c r="I3" s="584"/>
      <c r="J3" s="584"/>
      <c r="K3" s="584"/>
      <c r="L3" s="584"/>
      <c r="M3" s="584"/>
      <c r="N3" s="584"/>
      <c r="O3" s="584"/>
      <c r="P3" s="584"/>
      <c r="Q3" s="584"/>
    </row>
    <row r="4" spans="1:19" ht="14.25" customHeight="1" x14ac:dyDescent="0.2">
      <c r="A4" s="79" t="s">
        <v>19</v>
      </c>
      <c r="B4" s="575">
        <f>'Contacts&amp;Annual Summary'!C8</f>
        <v>2020</v>
      </c>
      <c r="C4" s="576"/>
      <c r="D4" s="576"/>
      <c r="E4" s="577"/>
      <c r="F4" s="46"/>
      <c r="G4" s="584"/>
      <c r="H4" s="584"/>
      <c r="I4" s="584"/>
      <c r="J4" s="584"/>
      <c r="K4" s="584"/>
      <c r="L4" s="584"/>
      <c r="M4" s="584"/>
      <c r="N4" s="584"/>
      <c r="O4" s="584"/>
      <c r="P4" s="584"/>
      <c r="Q4" s="584"/>
    </row>
    <row r="5" spans="1:19" ht="14.25" customHeight="1" x14ac:dyDescent="0.2">
      <c r="A5" s="80" t="s">
        <v>198</v>
      </c>
      <c r="B5" s="575" t="s">
        <v>243</v>
      </c>
      <c r="C5" s="576"/>
      <c r="D5" s="576"/>
      <c r="E5" s="577"/>
      <c r="F5" s="46"/>
      <c r="G5" s="584"/>
      <c r="H5" s="584"/>
      <c r="I5" s="584"/>
      <c r="J5" s="584"/>
      <c r="K5" s="584"/>
      <c r="L5" s="584"/>
      <c r="M5" s="584"/>
      <c r="N5" s="584"/>
      <c r="O5" s="584"/>
      <c r="P5" s="584"/>
      <c r="Q5" s="584"/>
    </row>
    <row r="6" spans="1:19" ht="14.25" customHeight="1" x14ac:dyDescent="0.2">
      <c r="A6" s="79" t="s">
        <v>59</v>
      </c>
      <c r="B6" s="575" t="s">
        <v>98</v>
      </c>
      <c r="C6" s="576"/>
      <c r="D6" s="576"/>
      <c r="E6" s="577"/>
      <c r="F6" s="46"/>
      <c r="G6" s="584"/>
      <c r="H6" s="584"/>
      <c r="I6" s="584"/>
      <c r="J6" s="584"/>
      <c r="K6" s="584"/>
      <c r="L6" s="584"/>
      <c r="M6" s="584"/>
      <c r="N6" s="584"/>
      <c r="O6" s="584"/>
      <c r="P6" s="584"/>
      <c r="Q6" s="584"/>
    </row>
    <row r="7" spans="1:19" ht="14.25" customHeight="1" x14ac:dyDescent="0.2">
      <c r="A7" s="79" t="s">
        <v>60</v>
      </c>
      <c r="B7" s="622" t="str">
        <f>'Petrol (3)'!B7</f>
        <v>Super Plus 98</v>
      </c>
      <c r="C7" s="623"/>
      <c r="D7" s="623"/>
      <c r="E7" s="624"/>
      <c r="F7" s="46"/>
      <c r="G7" s="584"/>
      <c r="H7" s="584"/>
      <c r="I7" s="584"/>
      <c r="J7" s="584"/>
      <c r="K7" s="584"/>
      <c r="L7" s="584"/>
      <c r="M7" s="584"/>
      <c r="N7" s="584"/>
      <c r="O7" s="584"/>
      <c r="P7" s="584"/>
      <c r="Q7" s="584"/>
    </row>
    <row r="8" spans="1:19" ht="14.25" customHeight="1" x14ac:dyDescent="0.2">
      <c r="A8" s="79" t="s">
        <v>219</v>
      </c>
      <c r="B8" s="256" t="s">
        <v>279</v>
      </c>
      <c r="C8" s="585" t="str">
        <f>IF( B8="A","1st June to 31st August (arctic)","1st May to 30th September (normal)")</f>
        <v>1st May to 30th September (normal)</v>
      </c>
      <c r="D8" s="586"/>
      <c r="E8" s="587"/>
      <c r="F8" s="75"/>
      <c r="G8" s="584"/>
      <c r="H8" s="584"/>
      <c r="I8" s="584"/>
      <c r="J8" s="584"/>
      <c r="K8" s="584"/>
      <c r="L8" s="584"/>
      <c r="M8" s="584"/>
      <c r="N8" s="584"/>
      <c r="O8" s="584"/>
      <c r="P8" s="584"/>
      <c r="Q8" s="584"/>
    </row>
    <row r="9" spans="1:19" ht="14.25" customHeight="1" x14ac:dyDescent="0.2">
      <c r="A9" s="79" t="s">
        <v>359</v>
      </c>
      <c r="B9" s="456">
        <f>MAX('Petrol (3)'!B9,'Petrol (4)'!B9)</f>
        <v>1.0999999999999999E-2</v>
      </c>
      <c r="C9" s="74" t="s">
        <v>229</v>
      </c>
      <c r="D9" s="75"/>
      <c r="E9" s="75"/>
      <c r="F9" s="75"/>
      <c r="G9" s="584"/>
      <c r="H9" s="584"/>
      <c r="I9" s="584"/>
      <c r="J9" s="584"/>
      <c r="K9" s="584"/>
      <c r="L9" s="584"/>
      <c r="M9" s="584"/>
      <c r="N9" s="584"/>
      <c r="O9" s="584"/>
      <c r="P9" s="584"/>
      <c r="Q9" s="584"/>
    </row>
    <row r="10" spans="1:19" s="12" customFormat="1" ht="20.25" customHeight="1" x14ac:dyDescent="0.2">
      <c r="A10" s="81" t="s">
        <v>83</v>
      </c>
      <c r="B10" s="81"/>
      <c r="C10" s="82"/>
      <c r="D10" s="82"/>
      <c r="E10" s="82"/>
      <c r="F10" s="82"/>
      <c r="G10" s="584"/>
      <c r="H10" s="584"/>
      <c r="I10" s="584"/>
      <c r="J10" s="584"/>
      <c r="K10" s="584"/>
      <c r="L10" s="584"/>
      <c r="M10" s="584"/>
      <c r="N10" s="584"/>
      <c r="O10" s="584"/>
      <c r="P10" s="584"/>
      <c r="Q10" s="584"/>
    </row>
    <row r="11" spans="1:19" ht="8.25" customHeight="1" x14ac:dyDescent="0.2">
      <c r="A11" s="83"/>
      <c r="B11" s="81"/>
      <c r="C11" s="81"/>
      <c r="D11" s="84"/>
      <c r="E11" s="84"/>
      <c r="F11" s="84"/>
      <c r="K11" s="84"/>
      <c r="L11" s="84"/>
    </row>
    <row r="12" spans="1:19" ht="16.5" customHeight="1" x14ac:dyDescent="0.25">
      <c r="A12" s="85" t="s">
        <v>81</v>
      </c>
      <c r="B12" s="81"/>
      <c r="C12" s="81"/>
      <c r="D12" s="84"/>
      <c r="E12" s="84"/>
      <c r="F12" s="84"/>
      <c r="K12" s="84"/>
      <c r="L12" s="84"/>
    </row>
    <row r="13" spans="1:19" ht="6.75" customHeight="1" x14ac:dyDescent="0.2">
      <c r="A13" s="27"/>
      <c r="B13" s="27"/>
      <c r="C13" s="27"/>
      <c r="D13" s="27"/>
      <c r="E13" s="27"/>
      <c r="F13" s="27"/>
      <c r="G13" s="27"/>
      <c r="H13" s="27"/>
      <c r="I13" s="27"/>
      <c r="J13" s="27"/>
      <c r="K13" s="27"/>
      <c r="L13" s="27"/>
    </row>
    <row r="14" spans="1:19" ht="27.75" customHeight="1" x14ac:dyDescent="0.2">
      <c r="A14" s="86" t="s">
        <v>54</v>
      </c>
      <c r="B14" s="86" t="s">
        <v>20</v>
      </c>
      <c r="C14" s="590" t="s">
        <v>220</v>
      </c>
      <c r="D14" s="591"/>
      <c r="E14" s="591"/>
      <c r="F14" s="591"/>
      <c r="G14" s="591"/>
      <c r="H14" s="591"/>
      <c r="I14" s="591"/>
      <c r="J14" s="591"/>
      <c r="K14" s="592"/>
      <c r="L14" s="581" t="s">
        <v>77</v>
      </c>
      <c r="M14" s="582"/>
      <c r="N14" s="582"/>
      <c r="O14" s="583"/>
      <c r="P14" s="601" t="s">
        <v>183</v>
      </c>
      <c r="Q14" s="602"/>
    </row>
    <row r="15" spans="1:19" ht="31.5" customHeight="1" x14ac:dyDescent="0.2">
      <c r="A15" s="87"/>
      <c r="B15" s="87"/>
      <c r="C15" s="593"/>
      <c r="D15" s="594"/>
      <c r="E15" s="594"/>
      <c r="F15" s="594"/>
      <c r="G15" s="594"/>
      <c r="H15" s="594"/>
      <c r="I15" s="594"/>
      <c r="J15" s="594"/>
      <c r="K15" s="595"/>
      <c r="L15" s="596" t="s">
        <v>26</v>
      </c>
      <c r="M15" s="596"/>
      <c r="N15" s="599" t="s">
        <v>211</v>
      </c>
      <c r="O15" s="600"/>
      <c r="P15" s="588" t="s">
        <v>184</v>
      </c>
      <c r="Q15" s="589"/>
    </row>
    <row r="16" spans="1:19" ht="49.5" customHeight="1" x14ac:dyDescent="0.2">
      <c r="A16" s="88"/>
      <c r="B16" s="88"/>
      <c r="C16" s="89" t="s">
        <v>61</v>
      </c>
      <c r="D16" s="90" t="s">
        <v>22</v>
      </c>
      <c r="E16" s="90" t="s">
        <v>23</v>
      </c>
      <c r="F16" s="91" t="s">
        <v>206</v>
      </c>
      <c r="G16" s="92" t="s">
        <v>24</v>
      </c>
      <c r="H16" s="89" t="s">
        <v>25</v>
      </c>
      <c r="I16" s="93" t="s">
        <v>213</v>
      </c>
      <c r="J16" s="93" t="s">
        <v>212</v>
      </c>
      <c r="K16" s="93" t="s">
        <v>214</v>
      </c>
      <c r="L16" s="94" t="s">
        <v>22</v>
      </c>
      <c r="M16" s="94" t="s">
        <v>23</v>
      </c>
      <c r="N16" s="95" t="s">
        <v>22</v>
      </c>
      <c r="O16" s="96" t="s">
        <v>23</v>
      </c>
      <c r="P16" s="207" t="s">
        <v>63</v>
      </c>
      <c r="Q16" s="208" t="s">
        <v>72</v>
      </c>
    </row>
    <row r="17" spans="1:23" ht="13.5" customHeight="1" x14ac:dyDescent="0.2">
      <c r="A17" s="97" t="s">
        <v>28</v>
      </c>
      <c r="B17" s="98" t="s">
        <v>4</v>
      </c>
      <c r="C17" s="410">
        <f>IF(AND('Petrol (3)'!C17="",'Petrol (4)'!C17=""),"",'Petrol (3)'!C17+'Petrol (4)'!C17)</f>
        <v>44</v>
      </c>
      <c r="D17" s="292">
        <f>IF(AND('Petrol (3)'!D17="",'Petrol (4)'!D17=""),"",MIN('Petrol (3)'!D17,'Petrol (4)'!D17))</f>
        <v>99.5</v>
      </c>
      <c r="E17" s="292">
        <f>IF(AND('Petrol (3)'!E17="",'Petrol (4)'!E17=""),"",MAX('Petrol (3)'!E17,'Petrol (4)'!E17))</f>
        <v>101.2</v>
      </c>
      <c r="F17" s="442">
        <v>100.3</v>
      </c>
      <c r="G17" s="442">
        <v>100.4</v>
      </c>
      <c r="H17" s="442">
        <v>0.35199999999999998</v>
      </c>
      <c r="I17" s="410">
        <f>IF(AND('Petrol (3)'!I17="",'Petrol (4)'!I17=""),"",'Petrol (3)'!I17+'Petrol (4)'!I17)</f>
        <v>0</v>
      </c>
      <c r="J17" s="450">
        <v>100.2</v>
      </c>
      <c r="K17" s="450">
        <v>100.5</v>
      </c>
      <c r="L17" s="450">
        <v>98</v>
      </c>
      <c r="M17" s="450"/>
      <c r="N17" s="99" t="s">
        <v>185</v>
      </c>
      <c r="O17" s="100"/>
      <c r="P17" s="268" t="s">
        <v>191</v>
      </c>
      <c r="Q17" s="102">
        <v>2005</v>
      </c>
    </row>
    <row r="18" spans="1:23" ht="13.5" customHeight="1" x14ac:dyDescent="0.2">
      <c r="A18" s="97" t="s">
        <v>27</v>
      </c>
      <c r="B18" s="98" t="s">
        <v>4</v>
      </c>
      <c r="C18" s="410">
        <f>IF(AND('Petrol (3)'!C18="",'Petrol (4)'!C18=""),"",'Petrol (3)'!C18+'Petrol (4)'!C18)</f>
        <v>44</v>
      </c>
      <c r="D18" s="292">
        <f>IF(AND('Petrol (3)'!D18="",'Petrol (4)'!D18=""),"",MIN('Petrol (3)'!D18,'Petrol (4)'!D18))</f>
        <v>88.1</v>
      </c>
      <c r="E18" s="292">
        <f>IF(AND('Petrol (3)'!E18="",'Petrol (4)'!E18=""),"",MAX('Petrol (3)'!E18,'Petrol (4)'!E18))</f>
        <v>90.7</v>
      </c>
      <c r="F18" s="442">
        <v>89.15</v>
      </c>
      <c r="G18" s="442">
        <v>89.33</v>
      </c>
      <c r="H18" s="442">
        <v>0.72599999999999998</v>
      </c>
      <c r="I18" s="410">
        <f>IF(AND('Petrol (3)'!I18="",'Petrol (4)'!I18=""),"",'Petrol (3)'!I18+'Petrol (4)'!I18)</f>
        <v>0</v>
      </c>
      <c r="J18" s="450">
        <v>88.8</v>
      </c>
      <c r="K18" s="450">
        <v>90.03</v>
      </c>
      <c r="L18" s="450">
        <v>88</v>
      </c>
      <c r="M18" s="450"/>
      <c r="N18" s="99" t="s">
        <v>186</v>
      </c>
      <c r="O18" s="103"/>
      <c r="P18" s="268" t="s">
        <v>192</v>
      </c>
      <c r="Q18" s="102">
        <v>2005</v>
      </c>
    </row>
    <row r="19" spans="1:23" ht="13.5" customHeight="1" x14ac:dyDescent="0.2">
      <c r="A19" s="32" t="s">
        <v>255</v>
      </c>
      <c r="B19" s="104" t="s">
        <v>5</v>
      </c>
      <c r="C19" s="435"/>
      <c r="D19" s="443"/>
      <c r="E19" s="443"/>
      <c r="F19" s="442"/>
      <c r="G19" s="442"/>
      <c r="H19" s="442"/>
      <c r="I19" s="435"/>
      <c r="J19" s="450"/>
      <c r="K19" s="450"/>
      <c r="L19" s="450"/>
      <c r="M19" s="450"/>
      <c r="N19" s="105"/>
      <c r="O19" s="106" t="s">
        <v>187</v>
      </c>
      <c r="P19" s="107"/>
      <c r="Q19" s="107"/>
    </row>
    <row r="20" spans="1:23" ht="13.5" customHeight="1" x14ac:dyDescent="0.2">
      <c r="A20" s="108" t="s">
        <v>246</v>
      </c>
      <c r="B20" s="109"/>
      <c r="C20" s="436">
        <f>IF(AND('Petrol (3)'!C20="",'Petrol (4)'!C20=""),"",'Petrol (3)'!C20+'Petrol (4)'!C20)</f>
        <v>20</v>
      </c>
      <c r="D20" s="444">
        <f>IF(AND('Petrol (3)'!D20="",'Petrol (4)'!D20=""),"",MIN('Petrol (3)'!D20,'Petrol (4)'!D20))</f>
        <v>54.8</v>
      </c>
      <c r="E20" s="444">
        <f>IF(AND('Petrol (3)'!E20="",'Petrol (4)'!E20=""),"",MAX('Petrol (3)'!E20,'Petrol (4)'!E20))</f>
        <v>57.8</v>
      </c>
      <c r="F20" s="442">
        <v>56.1</v>
      </c>
      <c r="G20" s="442">
        <v>56.25</v>
      </c>
      <c r="H20" s="442">
        <v>1.024</v>
      </c>
      <c r="I20" s="436">
        <f>IF(AND('Petrol (3)'!I20="",'Petrol (4)'!I20=""),"",'Petrol (3)'!I20+'Petrol (4)'!I20)</f>
        <v>0</v>
      </c>
      <c r="J20" s="450">
        <v>55.5</v>
      </c>
      <c r="K20" s="450">
        <v>57.18</v>
      </c>
      <c r="L20" s="450"/>
      <c r="M20" s="450">
        <v>60</v>
      </c>
      <c r="N20" s="110"/>
      <c r="O20" s="111">
        <f>IF(E8="A",70,60)</f>
        <v>60</v>
      </c>
      <c r="P20" s="102" t="s">
        <v>360</v>
      </c>
      <c r="Q20" s="102">
        <v>2007</v>
      </c>
    </row>
    <row r="21" spans="1:23" ht="13.5" customHeight="1" x14ac:dyDescent="0.2">
      <c r="A21" s="33" t="s">
        <v>30</v>
      </c>
      <c r="B21" s="112"/>
      <c r="C21" s="437"/>
      <c r="D21" s="445"/>
      <c r="E21" s="445"/>
      <c r="F21" s="442"/>
      <c r="G21" s="442"/>
      <c r="H21" s="442"/>
      <c r="I21" s="437"/>
      <c r="J21" s="450"/>
      <c r="K21" s="450"/>
      <c r="L21" s="450"/>
      <c r="M21" s="450"/>
      <c r="N21" s="112"/>
      <c r="O21" s="113"/>
      <c r="P21" s="603" t="s">
        <v>67</v>
      </c>
      <c r="Q21" s="115"/>
    </row>
    <row r="22" spans="1:23" ht="13.5" customHeight="1" x14ac:dyDescent="0.2">
      <c r="A22" s="116" t="s">
        <v>93</v>
      </c>
      <c r="B22" s="117" t="s">
        <v>228</v>
      </c>
      <c r="C22" s="438">
        <f>IF(AND('Petrol (3)'!C22="",'Petrol (4)'!C22=""),"",'Petrol (3)'!C22+'Petrol (4)'!C22)</f>
        <v>44</v>
      </c>
      <c r="D22" s="446">
        <f>IF(AND('Petrol (3)'!D22="",'Petrol (4)'!D22=""),"",MIN('Petrol (3)'!D22,'Petrol (4)'!D22))</f>
        <v>45.7</v>
      </c>
      <c r="E22" s="446">
        <f>IF(AND('Petrol (3)'!E22="",'Petrol (4)'!E22=""),"",MAX('Petrol (3)'!E22,'Petrol (4)'!E22))</f>
        <v>65.3</v>
      </c>
      <c r="F22" s="442">
        <v>55.5</v>
      </c>
      <c r="G22" s="442">
        <v>55.08</v>
      </c>
      <c r="H22" s="442">
        <v>5.5339999999999998</v>
      </c>
      <c r="I22" s="438">
        <f>IF(AND('Petrol (3)'!I22="",'Petrol (4)'!I22=""),"",'Petrol (3)'!I22+'Petrol (4)'!I22)</f>
        <v>0</v>
      </c>
      <c r="J22" s="450">
        <v>49.95</v>
      </c>
      <c r="K22" s="450">
        <v>59.78</v>
      </c>
      <c r="L22" s="450">
        <v>46</v>
      </c>
      <c r="M22" s="450"/>
      <c r="N22" s="118">
        <v>46</v>
      </c>
      <c r="O22" s="119"/>
      <c r="P22" s="604"/>
      <c r="Q22" s="115">
        <v>2000</v>
      </c>
    </row>
    <row r="23" spans="1:23" ht="13.5" customHeight="1" x14ac:dyDescent="0.2">
      <c r="A23" s="120" t="s">
        <v>92</v>
      </c>
      <c r="B23" s="110" t="s">
        <v>228</v>
      </c>
      <c r="C23" s="436">
        <f>IF(AND('Petrol (3)'!C23="",'Petrol (4)'!C23=""),"",'Petrol (3)'!C23+'Petrol (4)'!C23)</f>
        <v>44</v>
      </c>
      <c r="D23" s="444">
        <f>IF(AND('Petrol (3)'!D23="",'Petrol (4)'!D23=""),"",MIN('Petrol (3)'!D23,'Petrol (4)'!D23))</f>
        <v>80.400000000000006</v>
      </c>
      <c r="E23" s="444">
        <f>IF(AND('Petrol (3)'!E23="",'Petrol (4)'!E23=""),"",MAX('Petrol (3)'!E23,'Petrol (4)'!E23))</f>
        <v>91.1</v>
      </c>
      <c r="F23" s="442">
        <v>87.25</v>
      </c>
      <c r="G23" s="442">
        <v>86.63</v>
      </c>
      <c r="H23" s="442">
        <v>3.0390000000000001</v>
      </c>
      <c r="I23" s="436">
        <f>IF(AND('Petrol (3)'!I23="",'Petrol (4)'!I23=""),"",'Petrol (3)'!I23+'Petrol (4)'!I23)</f>
        <v>0</v>
      </c>
      <c r="J23" s="450">
        <v>84.75</v>
      </c>
      <c r="K23" s="450">
        <v>89.35</v>
      </c>
      <c r="L23" s="450">
        <v>75</v>
      </c>
      <c r="M23" s="450"/>
      <c r="N23" s="121">
        <v>75</v>
      </c>
      <c r="O23" s="122"/>
      <c r="P23" s="605"/>
      <c r="Q23" s="123"/>
    </row>
    <row r="24" spans="1:23" ht="13.5" customHeight="1" x14ac:dyDescent="0.2">
      <c r="A24" s="33" t="s">
        <v>31</v>
      </c>
      <c r="B24" s="112"/>
      <c r="C24" s="437"/>
      <c r="D24" s="445"/>
      <c r="E24" s="445"/>
      <c r="F24" s="442"/>
      <c r="G24" s="442"/>
      <c r="H24" s="442"/>
      <c r="I24" s="437"/>
      <c r="J24" s="450"/>
      <c r="K24" s="450"/>
      <c r="L24" s="450"/>
      <c r="M24" s="450"/>
      <c r="N24" s="112"/>
      <c r="O24" s="113"/>
      <c r="P24" s="107"/>
      <c r="Q24" s="124"/>
    </row>
    <row r="25" spans="1:23" ht="33.75" x14ac:dyDescent="0.2">
      <c r="A25" s="116" t="s">
        <v>94</v>
      </c>
      <c r="B25" s="117" t="s">
        <v>228</v>
      </c>
      <c r="C25" s="438">
        <f>IF(AND('Petrol (3)'!C25="",'Petrol (4)'!C25=""),"",'Petrol (3)'!C25+'Petrol (4)'!C25)</f>
        <v>44</v>
      </c>
      <c r="D25" s="446">
        <f>IF(AND('Petrol (3)'!D25="",'Petrol (4)'!D25=""),"",MIN('Petrol (3)'!D25,'Petrol (4)'!D25))</f>
        <v>1.9</v>
      </c>
      <c r="E25" s="446">
        <f>IF(AND('Petrol (3)'!E25="",'Petrol (4)'!E25=""),"",MAX('Petrol (3)'!E25,'Petrol (4)'!E25))</f>
        <v>10.1</v>
      </c>
      <c r="F25" s="442">
        <v>5.05</v>
      </c>
      <c r="G25" s="442">
        <v>6.14</v>
      </c>
      <c r="H25" s="442">
        <v>2.7519999999999998</v>
      </c>
      <c r="I25" s="438">
        <f>IF(AND('Petrol (3)'!I25="",'Petrol (4)'!I25=""),"",'Petrol (3)'!I25+'Petrol (4)'!I25)</f>
        <v>0</v>
      </c>
      <c r="J25" s="450">
        <v>4.5</v>
      </c>
      <c r="K25" s="450">
        <v>8.83</v>
      </c>
      <c r="L25" s="450"/>
      <c r="M25" s="450">
        <v>18</v>
      </c>
      <c r="N25" s="112"/>
      <c r="O25" s="125" t="s">
        <v>188</v>
      </c>
      <c r="P25" s="115" t="s">
        <v>361</v>
      </c>
      <c r="Q25" s="115" t="s">
        <v>364</v>
      </c>
    </row>
    <row r="26" spans="1:23" ht="22.5" x14ac:dyDescent="0.2">
      <c r="A26" s="116" t="s">
        <v>32</v>
      </c>
      <c r="B26" s="117" t="s">
        <v>228</v>
      </c>
      <c r="C26" s="438">
        <f>IF(AND('Petrol (3)'!C26="",'Petrol (4)'!C26=""),"",'Petrol (3)'!C26+'Petrol (4)'!C26)</f>
        <v>44</v>
      </c>
      <c r="D26" s="447">
        <f>IF(AND('Petrol (3)'!D26="",'Petrol (4)'!D26=""),"",MIN('Petrol (3)'!D26,'Petrol (4)'!D26))</f>
        <v>28.5</v>
      </c>
      <c r="E26" s="447">
        <f>IF(AND('Petrol (3)'!E26="",'Petrol (4)'!E26=""),"",MAX('Petrol (3)'!E26,'Petrol (4)'!E26))</f>
        <v>34.6</v>
      </c>
      <c r="F26" s="442">
        <v>32.9</v>
      </c>
      <c r="G26" s="442">
        <v>32.5</v>
      </c>
      <c r="H26" s="442">
        <v>1.5429999999999999</v>
      </c>
      <c r="I26" s="438">
        <f>IF(AND('Petrol (3)'!I26="",'Petrol (4)'!I26=""),"",'Petrol (3)'!I26+'Petrol (4)'!I26)</f>
        <v>0</v>
      </c>
      <c r="J26" s="450">
        <v>32.15</v>
      </c>
      <c r="K26" s="450">
        <v>33.6</v>
      </c>
      <c r="L26" s="450"/>
      <c r="M26" s="450">
        <v>35</v>
      </c>
      <c r="N26" s="112"/>
      <c r="O26" s="125">
        <v>35</v>
      </c>
      <c r="P26" s="115" t="s">
        <v>362</v>
      </c>
      <c r="Q26" s="115" t="s">
        <v>363</v>
      </c>
    </row>
    <row r="27" spans="1:23" ht="33.75" x14ac:dyDescent="0.2">
      <c r="A27" s="120" t="s">
        <v>33</v>
      </c>
      <c r="B27" s="110" t="s">
        <v>228</v>
      </c>
      <c r="C27" s="436">
        <f>IF(AND('Petrol (3)'!C27="",'Petrol (4)'!C27=""),"",'Petrol (3)'!C27+'Petrol (4)'!C27)</f>
        <v>44</v>
      </c>
      <c r="D27" s="444">
        <f>IF(AND('Petrol (3)'!D27="",'Petrol (4)'!D27=""),"",MIN('Petrol (3)'!D27,'Petrol (4)'!D27))</f>
        <v>0.14000000000000001</v>
      </c>
      <c r="E27" s="444">
        <f>IF(AND('Petrol (3)'!E27="",'Petrol (4)'!E27=""),"",MAX('Petrol (3)'!E27,'Petrol (4)'!E27))</f>
        <v>0.75</v>
      </c>
      <c r="F27" s="442">
        <v>0.38</v>
      </c>
      <c r="G27" s="442">
        <v>0.44</v>
      </c>
      <c r="H27" s="442">
        <v>0.20200000000000001</v>
      </c>
      <c r="I27" s="436">
        <f>IF(AND('Petrol (3)'!I27="",'Petrol (4)'!I27=""),"",'Petrol (3)'!I27+'Petrol (4)'!I27)</f>
        <v>0</v>
      </c>
      <c r="J27" s="450">
        <v>0.26</v>
      </c>
      <c r="K27" s="450">
        <v>0.64</v>
      </c>
      <c r="L27" s="450"/>
      <c r="M27" s="450">
        <v>1</v>
      </c>
      <c r="N27" s="109"/>
      <c r="O27" s="111">
        <v>1</v>
      </c>
      <c r="P27" s="102" t="s">
        <v>365</v>
      </c>
      <c r="Q27" s="102" t="s">
        <v>366</v>
      </c>
    </row>
    <row r="28" spans="1:23" ht="24.75" customHeight="1" x14ac:dyDescent="0.2">
      <c r="A28" s="97" t="str">
        <f>IF(C29&gt;0,"Do not complete","Oxygen content")</f>
        <v>Do not complete</v>
      </c>
      <c r="B28" s="98" t="s">
        <v>6</v>
      </c>
      <c r="C28" s="439">
        <f>IF(AND('Petrol (3)'!C28="",'Petrol (4)'!C28=""),"",'Petrol (3)'!C28+'Petrol (4)'!C28)</f>
        <v>0</v>
      </c>
      <c r="D28" s="448">
        <f>IF(AND('Petrol (3)'!D28="",'Petrol (4)'!D28=""),"",MIN('Petrol (3)'!D28,'Petrol (4)'!D28))</f>
        <v>0</v>
      </c>
      <c r="E28" s="448">
        <f>IF(AND('Petrol (3)'!E28="",'Petrol (4)'!E28=""),"",MAX('Petrol (3)'!E28,'Petrol (4)'!E28))</f>
        <v>0</v>
      </c>
      <c r="F28" s="442">
        <v>0</v>
      </c>
      <c r="G28" s="442">
        <v>0</v>
      </c>
      <c r="H28" s="442">
        <v>0</v>
      </c>
      <c r="I28" s="439">
        <f>IF(AND('Petrol (3)'!I28="",'Petrol (4)'!I28=""),"",'Petrol (3)'!I28+'Petrol (4)'!I28)</f>
        <v>0</v>
      </c>
      <c r="J28" s="450">
        <v>0</v>
      </c>
      <c r="K28" s="450">
        <v>0</v>
      </c>
      <c r="L28" s="450"/>
      <c r="M28" s="450"/>
      <c r="N28" s="105"/>
      <c r="O28" s="230">
        <v>3.7</v>
      </c>
      <c r="P28" s="603" t="s">
        <v>367</v>
      </c>
      <c r="Q28" s="603" t="s">
        <v>368</v>
      </c>
      <c r="W28" s="42"/>
    </row>
    <row r="29" spans="1:23" ht="24.75" customHeight="1" x14ac:dyDescent="0.2">
      <c r="A29" s="135" t="str">
        <f>IF(C28&gt;0,"Do not complete","Oxygen content*
*petrol with 5% (v/v) or less ethanol content")</f>
        <v>Oxygen content*
*petrol with 5% (v/v) or less ethanol content</v>
      </c>
      <c r="B29" s="98" t="s">
        <v>6</v>
      </c>
      <c r="C29" s="436">
        <f>IF(AND('Petrol (3)'!C29="",'Petrol (4)'!C29=""),"",'Petrol (3)'!C29+'Petrol (4)'!C29)</f>
        <v>44</v>
      </c>
      <c r="D29" s="444">
        <f>IF(AND('Petrol (3)'!D29="",'Petrol (4)'!D29=""),"",MIN('Petrol (3)'!D29,'Petrol (4)'!D29))</f>
        <v>2.4</v>
      </c>
      <c r="E29" s="444">
        <f>IF(AND('Petrol (3)'!E29="",'Petrol (4)'!E29=""),"",MAX('Petrol (3)'!E29,'Petrol (4)'!E29))</f>
        <v>2.7</v>
      </c>
      <c r="F29" s="442">
        <v>2.5499999999999998</v>
      </c>
      <c r="G29" s="442">
        <v>2.56</v>
      </c>
      <c r="H29" s="442">
        <v>8.3000000000000004E-2</v>
      </c>
      <c r="I29" s="436">
        <f>IF(AND('Petrol (3)'!I29="",'Petrol (4)'!I29=""),"",'Petrol (3)'!I29+'Petrol (4)'!I29)</f>
        <v>0</v>
      </c>
      <c r="J29" s="450">
        <v>2.5</v>
      </c>
      <c r="K29" s="450">
        <v>2.6</v>
      </c>
      <c r="L29" s="450"/>
      <c r="M29" s="450">
        <v>2.7</v>
      </c>
      <c r="N29" s="110"/>
      <c r="O29" s="231">
        <v>2.7</v>
      </c>
      <c r="P29" s="605"/>
      <c r="Q29" s="605"/>
      <c r="W29" s="42"/>
    </row>
    <row r="30" spans="1:23" ht="14.25" customHeight="1" x14ac:dyDescent="0.2">
      <c r="A30" s="33" t="s">
        <v>35</v>
      </c>
      <c r="B30" s="112"/>
      <c r="C30" s="437"/>
      <c r="D30" s="445"/>
      <c r="E30" s="445"/>
      <c r="F30" s="442"/>
      <c r="G30" s="442"/>
      <c r="H30" s="442"/>
      <c r="I30" s="437"/>
      <c r="J30" s="450"/>
      <c r="K30" s="450"/>
      <c r="L30" s="450"/>
      <c r="M30" s="450"/>
      <c r="N30" s="112"/>
      <c r="O30" s="113"/>
      <c r="P30" s="126"/>
      <c r="Q30" s="127"/>
      <c r="W30" s="42"/>
    </row>
    <row r="31" spans="1:23" ht="14.25" customHeight="1" x14ac:dyDescent="0.2">
      <c r="A31" s="116" t="s">
        <v>7</v>
      </c>
      <c r="B31" s="117" t="s">
        <v>228</v>
      </c>
      <c r="C31" s="438">
        <f>IF(AND('Petrol (3)'!C31="",'Petrol (4)'!C31=""),"",'Petrol (3)'!C31+'Petrol (4)'!C31)</f>
        <v>44</v>
      </c>
      <c r="D31" s="446">
        <f>IF(AND('Petrol (3)'!D31="",'Petrol (4)'!D31=""),"",MIN('Petrol (3)'!D31,'Petrol (4)'!D31))</f>
        <v>0</v>
      </c>
      <c r="E31" s="446">
        <f>IF(AND('Petrol (3)'!E31="",'Petrol (4)'!E31=""),"",MAX('Petrol (3)'!E31,'Petrol (4)'!E31))</f>
        <v>0</v>
      </c>
      <c r="F31" s="442">
        <v>0</v>
      </c>
      <c r="G31" s="442">
        <v>0</v>
      </c>
      <c r="H31" s="442">
        <v>0</v>
      </c>
      <c r="I31" s="438">
        <f>IF(AND('Petrol (3)'!I31="",'Petrol (4)'!I31=""),"",'Petrol (3)'!I31+'Petrol (4)'!I31)</f>
        <v>0</v>
      </c>
      <c r="J31" s="450">
        <v>0</v>
      </c>
      <c r="K31" s="450">
        <v>0</v>
      </c>
      <c r="L31" s="450"/>
      <c r="M31" s="450">
        <v>3</v>
      </c>
      <c r="N31" s="112"/>
      <c r="O31" s="113">
        <v>3</v>
      </c>
      <c r="P31" s="128"/>
      <c r="Q31" s="129"/>
    </row>
    <row r="32" spans="1:23" ht="14.25" customHeight="1" x14ac:dyDescent="0.2">
      <c r="A32" s="116" t="s">
        <v>8</v>
      </c>
      <c r="B32" s="117" t="s">
        <v>228</v>
      </c>
      <c r="C32" s="438">
        <f>IF(AND('Petrol (3)'!C32="",'Petrol (4)'!C32=""),"",'Petrol (3)'!C32+'Petrol (4)'!C32)</f>
        <v>44</v>
      </c>
      <c r="D32" s="446">
        <f>IF(AND('Petrol (3)'!D32="",'Petrol (4)'!D32=""),"",MIN('Petrol (3)'!D32,'Petrol (4)'!D32))</f>
        <v>0</v>
      </c>
      <c r="E32" s="446">
        <f>IF(AND('Petrol (3)'!E32="",'Petrol (4)'!E32=""),"",MAX('Petrol (3)'!E32,'Petrol (4)'!E32))</f>
        <v>1.1000000000000001</v>
      </c>
      <c r="F32" s="442">
        <v>0</v>
      </c>
      <c r="G32" s="442">
        <v>0.27</v>
      </c>
      <c r="H32" s="442">
        <v>0.40600000000000003</v>
      </c>
      <c r="I32" s="438">
        <f>IF(AND('Petrol (3)'!I32="",'Petrol (4)'!I32=""),"",'Petrol (3)'!I32+'Petrol (4)'!I32)</f>
        <v>0</v>
      </c>
      <c r="J32" s="450">
        <v>0</v>
      </c>
      <c r="K32" s="450">
        <v>0.8</v>
      </c>
      <c r="L32" s="450"/>
      <c r="M32" s="450">
        <v>10</v>
      </c>
      <c r="N32" s="112"/>
      <c r="O32" s="130">
        <v>10</v>
      </c>
      <c r="P32" s="128"/>
      <c r="Q32" s="129"/>
    </row>
    <row r="33" spans="1:152" ht="14.25" customHeight="1" x14ac:dyDescent="0.2">
      <c r="A33" s="116" t="s">
        <v>36</v>
      </c>
      <c r="B33" s="117" t="s">
        <v>228</v>
      </c>
      <c r="C33" s="438">
        <f>IF(AND('Petrol (3)'!C33="",'Petrol (4)'!C33=""),"",'Petrol (3)'!C33+'Petrol (4)'!C33)</f>
        <v>44</v>
      </c>
      <c r="D33" s="446">
        <f>IF(AND('Petrol (3)'!D33="",'Petrol (4)'!D33=""),"",MIN('Petrol (3)'!D33,'Petrol (4)'!D33))</f>
        <v>0</v>
      </c>
      <c r="E33" s="446">
        <f>IF(AND('Petrol (3)'!E33="",'Petrol (4)'!E33=""),"",MAX('Petrol (3)'!E33,'Petrol (4)'!E33))</f>
        <v>0</v>
      </c>
      <c r="F33" s="442">
        <v>0</v>
      </c>
      <c r="G33" s="442">
        <v>0</v>
      </c>
      <c r="H33" s="442">
        <v>0</v>
      </c>
      <c r="I33" s="438">
        <f>IF(AND('Petrol (3)'!I33="",'Petrol (4)'!I33=""),"",'Petrol (3)'!I33+'Petrol (4)'!I33)</f>
        <v>0</v>
      </c>
      <c r="J33" s="450">
        <v>0</v>
      </c>
      <c r="K33" s="450">
        <v>0</v>
      </c>
      <c r="L33" s="450"/>
      <c r="M33" s="450">
        <v>12</v>
      </c>
      <c r="N33" s="112"/>
      <c r="O33" s="130">
        <v>12</v>
      </c>
      <c r="P33" s="269" t="s">
        <v>79</v>
      </c>
      <c r="Q33" s="115">
        <v>1997</v>
      </c>
    </row>
    <row r="34" spans="1:152" ht="14.25" customHeight="1" x14ac:dyDescent="0.2">
      <c r="A34" s="116" t="s">
        <v>37</v>
      </c>
      <c r="B34" s="117" t="s">
        <v>228</v>
      </c>
      <c r="C34" s="438">
        <f>IF(AND('Petrol (3)'!C34="",'Petrol (4)'!C34=""),"",'Petrol (3)'!C34+'Petrol (4)'!C34)</f>
        <v>44</v>
      </c>
      <c r="D34" s="446">
        <f>IF(AND('Petrol (3)'!D34="",'Petrol (4)'!D34=""),"",MIN('Petrol (3)'!D34,'Petrol (4)'!D34))</f>
        <v>0</v>
      </c>
      <c r="E34" s="446">
        <f>IF(AND('Petrol (3)'!E34="",'Petrol (4)'!E34=""),"",MAX('Petrol (3)'!E34,'Petrol (4)'!E34))</f>
        <v>0</v>
      </c>
      <c r="F34" s="442">
        <v>0</v>
      </c>
      <c r="G34" s="442">
        <v>0</v>
      </c>
      <c r="H34" s="442">
        <v>0</v>
      </c>
      <c r="I34" s="438">
        <f>IF(AND('Petrol (3)'!I34="",'Petrol (4)'!I34=""),"",'Petrol (3)'!I34+'Petrol (4)'!I34)</f>
        <v>0</v>
      </c>
      <c r="J34" s="450">
        <v>0</v>
      </c>
      <c r="K34" s="450">
        <v>0</v>
      </c>
      <c r="L34" s="450"/>
      <c r="M34" s="450">
        <v>15</v>
      </c>
      <c r="N34" s="112"/>
      <c r="O34" s="130">
        <v>15</v>
      </c>
      <c r="P34" s="269" t="s">
        <v>195</v>
      </c>
      <c r="Q34" s="115">
        <v>2000</v>
      </c>
    </row>
    <row r="35" spans="1:152" ht="14.25" customHeight="1" x14ac:dyDescent="0.2">
      <c r="A35" s="116" t="s">
        <v>38</v>
      </c>
      <c r="B35" s="117" t="s">
        <v>228</v>
      </c>
      <c r="C35" s="438">
        <f>IF(AND('Petrol (3)'!C35="",'Petrol (4)'!C35=""),"",'Petrol (3)'!C35+'Petrol (4)'!C35)</f>
        <v>44</v>
      </c>
      <c r="D35" s="446">
        <f>IF(AND('Petrol (3)'!D35="",'Petrol (4)'!D35=""),"",MIN('Petrol (3)'!D35,'Petrol (4)'!D35))</f>
        <v>0</v>
      </c>
      <c r="E35" s="446">
        <f>IF(AND('Petrol (3)'!E35="",'Petrol (4)'!E35=""),"",MAX('Petrol (3)'!E35,'Petrol (4)'!E35))</f>
        <v>0</v>
      </c>
      <c r="F35" s="442">
        <v>0</v>
      </c>
      <c r="G35" s="442">
        <v>0</v>
      </c>
      <c r="H35" s="442">
        <v>0</v>
      </c>
      <c r="I35" s="438">
        <f>IF(AND('Petrol (3)'!I35="",'Petrol (4)'!I35=""),"",'Petrol (3)'!I35+'Petrol (4)'!I35)</f>
        <v>0</v>
      </c>
      <c r="J35" s="450">
        <v>0</v>
      </c>
      <c r="K35" s="450">
        <v>0</v>
      </c>
      <c r="L35" s="450"/>
      <c r="M35" s="450">
        <v>15</v>
      </c>
      <c r="N35" s="112"/>
      <c r="O35" s="130">
        <v>15</v>
      </c>
      <c r="P35" s="269" t="s">
        <v>362</v>
      </c>
      <c r="Q35" s="115">
        <v>2008</v>
      </c>
    </row>
    <row r="36" spans="1:152" s="132" customFormat="1" ht="21.75" customHeight="1" x14ac:dyDescent="0.2">
      <c r="A36" s="131" t="s">
        <v>189</v>
      </c>
      <c r="B36" s="117" t="s">
        <v>228</v>
      </c>
      <c r="C36" s="438">
        <f>IF(AND('Petrol (3)'!C36="",'Petrol (4)'!C36=""),"",'Petrol (3)'!C36+'Petrol (4)'!C36)</f>
        <v>44</v>
      </c>
      <c r="D36" s="446">
        <f>IF(AND('Petrol (3)'!D36="",'Petrol (4)'!D36=""),"",MIN('Petrol (3)'!D36,'Petrol (4)'!D36))</f>
        <v>13.2</v>
      </c>
      <c r="E36" s="446">
        <f>IF(AND('Petrol (3)'!E36="",'Petrol (4)'!E36=""),"",MAX('Petrol (3)'!E36,'Petrol (4)'!E36))</f>
        <v>15.4</v>
      </c>
      <c r="F36" s="442">
        <v>14.8</v>
      </c>
      <c r="G36" s="442">
        <v>14.77</v>
      </c>
      <c r="H36" s="442">
        <v>0.46300000000000002</v>
      </c>
      <c r="I36" s="438">
        <f>IF(AND('Petrol (3)'!I36="",'Petrol (4)'!I36=""),"",'Petrol (3)'!I36+'Petrol (4)'!I36)</f>
        <v>0</v>
      </c>
      <c r="J36" s="450">
        <v>14.48</v>
      </c>
      <c r="K36" s="450">
        <v>15.13</v>
      </c>
      <c r="L36" s="450"/>
      <c r="M36" s="450">
        <v>22</v>
      </c>
      <c r="N36" s="112"/>
      <c r="O36" s="130">
        <v>22</v>
      </c>
      <c r="P36" s="128"/>
      <c r="Q36" s="129"/>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row>
    <row r="37" spans="1:152" ht="18" customHeight="1" x14ac:dyDescent="0.2">
      <c r="A37" s="120" t="s">
        <v>40</v>
      </c>
      <c r="B37" s="110" t="s">
        <v>228</v>
      </c>
      <c r="C37" s="436">
        <f>IF(AND('Petrol (3)'!C37="",'Petrol (4)'!C37=""),"",'Petrol (3)'!C37+'Petrol (4)'!C37)</f>
        <v>44</v>
      </c>
      <c r="D37" s="444">
        <f>IF(AND('Petrol (3)'!D37="",'Petrol (4)'!D37=""),"",MIN('Petrol (3)'!D37,'Petrol (4)'!D37))</f>
        <v>0</v>
      </c>
      <c r="E37" s="444">
        <f>IF(AND('Petrol (3)'!E37="",'Petrol (4)'!E37=""),"",MAX('Petrol (3)'!E37,'Petrol (4)'!E37))</f>
        <v>0</v>
      </c>
      <c r="F37" s="442">
        <v>0</v>
      </c>
      <c r="G37" s="442">
        <v>0</v>
      </c>
      <c r="H37" s="442">
        <v>0</v>
      </c>
      <c r="I37" s="436">
        <f>IF(AND('Petrol (3)'!I37="",'Petrol (4)'!I37=""),"",'Petrol (3)'!I37+'Petrol (4)'!I37)</f>
        <v>0</v>
      </c>
      <c r="J37" s="450">
        <v>0</v>
      </c>
      <c r="K37" s="450">
        <v>0</v>
      </c>
      <c r="L37" s="450"/>
      <c r="M37" s="450">
        <v>15</v>
      </c>
      <c r="N37" s="109"/>
      <c r="O37" s="133">
        <v>15</v>
      </c>
      <c r="P37" s="123"/>
      <c r="Q37" s="134"/>
    </row>
    <row r="38" spans="1:152" ht="57" customHeight="1" x14ac:dyDescent="0.2">
      <c r="A38" s="135" t="s">
        <v>41</v>
      </c>
      <c r="B38" s="136" t="s">
        <v>9</v>
      </c>
      <c r="C38" s="410">
        <f>IF(AND('Petrol (3)'!C38="",'Petrol (4)'!C38=""),"",'Petrol (3)'!C38+'Petrol (4)'!C38)</f>
        <v>44</v>
      </c>
      <c r="D38" s="292">
        <f>IF(AND('Petrol (3)'!D38="",'Petrol (4)'!D38=""),"",MIN('Petrol (3)'!D38,'Petrol (4)'!D38))</f>
        <v>2.25</v>
      </c>
      <c r="E38" s="292">
        <f>IF(AND('Petrol (3)'!E38="",'Petrol (4)'!E38=""),"",MAX('Petrol (3)'!E38,'Petrol (4)'!E38))</f>
        <v>10.3</v>
      </c>
      <c r="F38" s="442">
        <v>5.64</v>
      </c>
      <c r="G38" s="442">
        <v>6.21</v>
      </c>
      <c r="H38" s="442">
        <v>2.1840000000000002</v>
      </c>
      <c r="I38" s="410">
        <f>IF(AND('Petrol (3)'!I38="",'Petrol (4)'!I38=""),"",'Petrol (3)'!I38+'Petrol (4)'!I38)</f>
        <v>0</v>
      </c>
      <c r="J38" s="450">
        <v>5.15</v>
      </c>
      <c r="K38" s="450">
        <v>8.06</v>
      </c>
      <c r="L38" s="450"/>
      <c r="M38" s="450">
        <v>10</v>
      </c>
      <c r="N38" s="136"/>
      <c r="O38" s="103">
        <v>10</v>
      </c>
      <c r="P38" s="137" t="s">
        <v>369</v>
      </c>
      <c r="Q38" s="137" t="s">
        <v>370</v>
      </c>
    </row>
    <row r="39" spans="1:152" ht="13.5" customHeight="1" x14ac:dyDescent="0.2">
      <c r="A39" s="97" t="s">
        <v>42</v>
      </c>
      <c r="B39" s="136" t="s">
        <v>10</v>
      </c>
      <c r="C39" s="410">
        <f>IF(AND('Petrol (3)'!C39="",'Petrol (4)'!C39=""),"",'Petrol (3)'!C39+'Petrol (4)'!C39)</f>
        <v>44</v>
      </c>
      <c r="D39" s="292">
        <f>IF(AND('Petrol (3)'!D39="",'Petrol (4)'!D39=""),"",MIN('Petrol (3)'!D39,'Petrol (4)'!D39))</f>
        <v>0</v>
      </c>
      <c r="E39" s="292">
        <f>IF(AND('Petrol (3)'!E39="",'Petrol (4)'!E39=""),"",MAX('Petrol (3)'!E39,'Petrol (4)'!E39))</f>
        <v>0</v>
      </c>
      <c r="F39" s="442">
        <v>0</v>
      </c>
      <c r="G39" s="442">
        <v>0</v>
      </c>
      <c r="H39" s="442">
        <v>0</v>
      </c>
      <c r="I39" s="410">
        <f>IF(AND('Petrol (3)'!I39="",'Petrol (4)'!I39=""),"",'Petrol (3)'!I39+'Petrol (4)'!I39)</f>
        <v>0</v>
      </c>
      <c r="J39" s="450">
        <v>0</v>
      </c>
      <c r="K39" s="450">
        <v>0</v>
      </c>
      <c r="L39" s="450"/>
      <c r="M39" s="450">
        <v>5.0000000000000001E-3</v>
      </c>
      <c r="N39" s="136"/>
      <c r="O39" s="138">
        <v>5.0000000000000001E-3</v>
      </c>
      <c r="P39" s="139" t="s">
        <v>80</v>
      </c>
      <c r="Q39" s="139">
        <v>1996</v>
      </c>
    </row>
    <row r="40" spans="1:152" s="82" customFormat="1" ht="22.5" customHeight="1" x14ac:dyDescent="0.2">
      <c r="A40" s="140" t="s">
        <v>348</v>
      </c>
      <c r="B40" s="141" t="s">
        <v>221</v>
      </c>
      <c r="C40" s="410">
        <f>IF(AND('Petrol (3)'!C40="",'Petrol (4)'!C40=""),"",'Petrol (3)'!C40+'Petrol (4)'!C40)</f>
        <v>44</v>
      </c>
      <c r="D40" s="449">
        <f>IF(AND('Petrol (3)'!D40="",'Petrol (4)'!D40=""),"",MIN('Petrol (3)'!D40,'Petrol (4)'!D40))</f>
        <v>0</v>
      </c>
      <c r="E40" s="449">
        <f>IF(AND('Petrol (3)'!E40="",'Petrol (4)'!E40=""),"",MAX('Petrol (3)'!E40,'Petrol (4)'!E40))</f>
        <v>16.8</v>
      </c>
      <c r="F40" s="442">
        <v>0</v>
      </c>
      <c r="G40" s="442">
        <v>0.7</v>
      </c>
      <c r="H40" s="442">
        <v>3.2789999999999999</v>
      </c>
      <c r="I40" s="410">
        <f>IF(AND('Petrol (3)'!I40="",'Petrol (4)'!I40=""),"",'Petrol (3)'!I40+'Petrol (4)'!I40)</f>
        <v>2</v>
      </c>
      <c r="J40" s="450">
        <v>0</v>
      </c>
      <c r="K40" s="450">
        <v>0</v>
      </c>
      <c r="L40" s="450"/>
      <c r="M40" s="450">
        <v>2</v>
      </c>
      <c r="N40" s="141"/>
      <c r="O40" s="141">
        <v>2</v>
      </c>
      <c r="P40" s="217" t="s">
        <v>371</v>
      </c>
      <c r="Q40" s="217" t="s">
        <v>372</v>
      </c>
    </row>
    <row r="41" spans="1:152" s="142" customFormat="1" ht="3.75" customHeight="1" x14ac:dyDescent="0.2">
      <c r="A41" s="81"/>
      <c r="M41" s="4"/>
      <c r="N41" s="4"/>
    </row>
    <row r="42" spans="1:152" ht="13.5" customHeight="1" x14ac:dyDescent="0.25">
      <c r="A42" s="85" t="s">
        <v>82</v>
      </c>
      <c r="B42" s="143"/>
      <c r="C42" s="143"/>
      <c r="D42" s="143"/>
      <c r="E42" s="143"/>
      <c r="F42" s="143"/>
      <c r="G42" s="143"/>
      <c r="H42" s="143"/>
      <c r="I42" s="143"/>
      <c r="J42" s="143"/>
      <c r="K42" s="143"/>
      <c r="L42" s="143"/>
    </row>
    <row r="43" spans="1:152" ht="6" customHeight="1" x14ac:dyDescent="0.2">
      <c r="A43" s="144"/>
      <c r="B43" s="144"/>
      <c r="C43" s="144"/>
      <c r="D43" s="144"/>
      <c r="E43" s="144"/>
      <c r="F43" s="144"/>
      <c r="G43" s="144"/>
      <c r="H43" s="144"/>
      <c r="I43" s="144"/>
      <c r="J43" s="144"/>
      <c r="K43" s="144"/>
      <c r="L43" s="144"/>
    </row>
    <row r="44" spans="1:152" x14ac:dyDescent="0.2">
      <c r="A44" s="581" t="s">
        <v>43</v>
      </c>
      <c r="B44" s="582"/>
      <c r="C44" s="582"/>
      <c r="D44" s="583"/>
      <c r="E44" s="12"/>
      <c r="F44" s="12"/>
      <c r="G44" s="12"/>
      <c r="H44" s="12"/>
      <c r="I44" s="12"/>
      <c r="J44" s="12"/>
      <c r="K44" s="12"/>
      <c r="L44" s="12"/>
    </row>
    <row r="45" spans="1:152" ht="13.15" customHeight="1" x14ac:dyDescent="0.2">
      <c r="A45" s="141" t="s">
        <v>44</v>
      </c>
      <c r="B45" s="440">
        <f>'Petrol (3)'!B45+'Petrol (4)'!B45</f>
        <v>6</v>
      </c>
      <c r="C45" s="141" t="s">
        <v>49</v>
      </c>
      <c r="D45" s="440">
        <f>'Petrol (3)'!D45+'Petrol (4)'!D45</f>
        <v>2</v>
      </c>
      <c r="E45" s="597" t="s">
        <v>373</v>
      </c>
      <c r="F45" s="598"/>
      <c r="G45" s="598"/>
      <c r="H45" s="598"/>
      <c r="I45" s="598"/>
      <c r="J45" s="598"/>
      <c r="K45" s="598"/>
      <c r="L45" s="598"/>
    </row>
    <row r="46" spans="1:152" x14ac:dyDescent="0.2">
      <c r="A46" s="141" t="s">
        <v>45</v>
      </c>
      <c r="B46" s="440">
        <f>'Petrol (3)'!B46+'Petrol (4)'!B46</f>
        <v>6</v>
      </c>
      <c r="C46" s="141" t="s">
        <v>12</v>
      </c>
      <c r="D46" s="440">
        <f>'Petrol (3)'!D46+'Petrol (4)'!D46</f>
        <v>4</v>
      </c>
      <c r="E46" s="597"/>
      <c r="F46" s="598"/>
      <c r="G46" s="598"/>
      <c r="H46" s="598"/>
      <c r="I46" s="598"/>
      <c r="J46" s="598"/>
      <c r="K46" s="598"/>
      <c r="L46" s="598"/>
    </row>
    <row r="47" spans="1:152" ht="13.15" customHeight="1" x14ac:dyDescent="0.2">
      <c r="A47" s="141" t="s">
        <v>46</v>
      </c>
      <c r="B47" s="440">
        <f>'Petrol (3)'!B47+'Petrol (4)'!B47</f>
        <v>0</v>
      </c>
      <c r="C47" s="141" t="s">
        <v>13</v>
      </c>
      <c r="D47" s="440">
        <f>'Petrol (3)'!D47+'Petrol (4)'!D47</f>
        <v>4</v>
      </c>
      <c r="E47" s="597" t="s">
        <v>250</v>
      </c>
      <c r="F47" s="598"/>
      <c r="G47" s="598"/>
      <c r="H47" s="598"/>
      <c r="I47" s="598"/>
      <c r="J47" s="598"/>
      <c r="K47" s="598"/>
      <c r="L47" s="598"/>
    </row>
    <row r="48" spans="1:152" ht="13.15" customHeight="1" x14ac:dyDescent="0.2">
      <c r="A48" s="141" t="s">
        <v>11</v>
      </c>
      <c r="B48" s="440">
        <f>'Petrol (3)'!B48+'Petrol (4)'!B48</f>
        <v>0</v>
      </c>
      <c r="C48" s="141" t="s">
        <v>50</v>
      </c>
      <c r="D48" s="440">
        <f>'Petrol (3)'!D48+'Petrol (4)'!D48</f>
        <v>0</v>
      </c>
      <c r="E48" s="597" t="s">
        <v>251</v>
      </c>
      <c r="F48" s="598"/>
      <c r="G48" s="598"/>
      <c r="H48" s="598"/>
      <c r="I48" s="598"/>
      <c r="J48" s="598"/>
      <c r="K48" s="598"/>
      <c r="L48" s="598"/>
    </row>
    <row r="49" spans="1:14" ht="13.15" customHeight="1" x14ac:dyDescent="0.2">
      <c r="A49" s="141" t="s">
        <v>47</v>
      </c>
      <c r="B49" s="440">
        <f>'Petrol (3)'!B49+'Petrol (4)'!B49</f>
        <v>0</v>
      </c>
      <c r="C49" s="141" t="s">
        <v>14</v>
      </c>
      <c r="D49" s="440">
        <f>'Petrol (3)'!D49+'Petrol (4)'!D49</f>
        <v>9</v>
      </c>
      <c r="E49" s="597" t="s">
        <v>252</v>
      </c>
      <c r="F49" s="598"/>
      <c r="G49" s="598"/>
      <c r="H49" s="598"/>
      <c r="I49" s="598"/>
      <c r="J49" s="598"/>
      <c r="K49" s="598"/>
      <c r="L49" s="598"/>
    </row>
    <row r="50" spans="1:14" ht="13.5" customHeight="1" thickBot="1" x14ac:dyDescent="0.25">
      <c r="A50" s="141" t="s">
        <v>48</v>
      </c>
      <c r="B50" s="440">
        <f>'Petrol (3)'!B50+'Petrol (4)'!B50</f>
        <v>10</v>
      </c>
      <c r="C50" s="141" t="s">
        <v>51</v>
      </c>
      <c r="D50" s="440">
        <f>'Petrol (3)'!D50+'Petrol (4)'!D50</f>
        <v>3</v>
      </c>
      <c r="E50" s="618" t="s">
        <v>190</v>
      </c>
      <c r="F50" s="598"/>
      <c r="G50" s="598"/>
      <c r="H50" s="598"/>
      <c r="I50" s="598"/>
      <c r="J50" s="598"/>
      <c r="K50" s="598"/>
      <c r="L50" s="598"/>
    </row>
    <row r="51" spans="1:14" ht="13.15" customHeight="1" thickBot="1" x14ac:dyDescent="0.25">
      <c r="C51" s="145" t="s">
        <v>272</v>
      </c>
      <c r="D51" s="434">
        <f>SUM(B45:B50,D45:D50)</f>
        <v>44</v>
      </c>
      <c r="E51" s="619" t="s">
        <v>256</v>
      </c>
      <c r="F51" s="620"/>
      <c r="G51" s="620"/>
      <c r="H51" s="620"/>
      <c r="I51" s="620"/>
      <c r="J51" s="620"/>
      <c r="K51" s="620"/>
      <c r="L51" s="620"/>
    </row>
    <row r="52" spans="1:14" ht="8.25" customHeight="1" x14ac:dyDescent="0.2">
      <c r="C52" s="12"/>
      <c r="D52" s="12"/>
      <c r="E52" s="12"/>
      <c r="F52" s="12"/>
      <c r="G52" s="12"/>
      <c r="H52" s="12"/>
      <c r="I52" s="12"/>
      <c r="J52" s="12"/>
      <c r="K52" s="12"/>
      <c r="L52" s="12"/>
    </row>
    <row r="53" spans="1:14" ht="15" customHeight="1" x14ac:dyDescent="0.2">
      <c r="A53" s="146" t="s">
        <v>96</v>
      </c>
    </row>
    <row r="54" spans="1:14" ht="41.25" customHeight="1" x14ac:dyDescent="0.2">
      <c r="A54" s="611"/>
      <c r="B54" s="612"/>
      <c r="C54" s="612"/>
      <c r="D54" s="612"/>
      <c r="E54" s="612"/>
      <c r="F54" s="612"/>
      <c r="G54" s="612"/>
      <c r="H54" s="612"/>
      <c r="I54" s="612"/>
      <c r="J54" s="612"/>
      <c r="K54" s="612"/>
      <c r="L54" s="613"/>
    </row>
    <row r="55" spans="1:14" ht="6.75" customHeight="1" x14ac:dyDescent="0.2">
      <c r="A55" s="147"/>
      <c r="B55" s="143"/>
      <c r="C55" s="143"/>
      <c r="D55" s="143"/>
      <c r="E55" s="143"/>
      <c r="F55" s="143"/>
      <c r="G55" s="143"/>
      <c r="H55" s="143"/>
      <c r="I55" s="143"/>
      <c r="J55" s="143"/>
      <c r="K55" s="143"/>
      <c r="L55" s="143"/>
    </row>
    <row r="56" spans="1:14" ht="6" customHeight="1" x14ac:dyDescent="0.2">
      <c r="A56" s="146"/>
    </row>
    <row r="57" spans="1:14" ht="18" customHeight="1" x14ac:dyDescent="0.25">
      <c r="A57" s="148" t="s">
        <v>73</v>
      </c>
      <c r="I57" s="284" t="s">
        <v>838</v>
      </c>
    </row>
    <row r="58" spans="1:14" ht="9" customHeight="1" x14ac:dyDescent="0.2"/>
    <row r="59" spans="1:14" ht="13.5" customHeight="1" x14ac:dyDescent="0.2">
      <c r="A59" s="86" t="s">
        <v>54</v>
      </c>
      <c r="B59" s="86" t="s">
        <v>20</v>
      </c>
      <c r="C59" s="614" t="s">
        <v>349</v>
      </c>
      <c r="D59" s="615"/>
      <c r="E59" s="615"/>
      <c r="F59" s="615"/>
      <c r="G59" s="615"/>
      <c r="H59" s="615"/>
      <c r="I59" s="616"/>
      <c r="J59" s="614" t="s">
        <v>70</v>
      </c>
      <c r="K59" s="621"/>
      <c r="L59" s="621"/>
      <c r="M59" s="621"/>
      <c r="N59" s="149"/>
    </row>
    <row r="60" spans="1:14" ht="22.5" customHeight="1" x14ac:dyDescent="0.2">
      <c r="A60" s="87"/>
      <c r="B60" s="87"/>
      <c r="C60" s="150" t="s">
        <v>63</v>
      </c>
      <c r="D60" s="150" t="s">
        <v>72</v>
      </c>
      <c r="E60" s="150" t="s">
        <v>64</v>
      </c>
      <c r="F60" s="607" t="s">
        <v>68</v>
      </c>
      <c r="G60" s="608"/>
      <c r="H60" s="150"/>
      <c r="I60" s="427"/>
      <c r="J60" s="609" t="s">
        <v>207</v>
      </c>
      <c r="K60" s="428" t="s">
        <v>71</v>
      </c>
      <c r="L60" s="614" t="s">
        <v>76</v>
      </c>
      <c r="M60" s="617"/>
    </row>
    <row r="61" spans="1:14" ht="22.5" customHeight="1" x14ac:dyDescent="0.2">
      <c r="A61" s="87"/>
      <c r="B61" s="87"/>
      <c r="C61" s="150"/>
      <c r="D61" s="150"/>
      <c r="E61" s="150"/>
      <c r="F61" s="415" t="s">
        <v>22</v>
      </c>
      <c r="G61" s="415" t="s">
        <v>23</v>
      </c>
      <c r="H61" s="150" t="s">
        <v>69</v>
      </c>
      <c r="I61" s="427"/>
      <c r="J61" s="610"/>
      <c r="K61" s="428"/>
      <c r="L61" s="430"/>
      <c r="M61" s="429"/>
    </row>
    <row r="62" spans="1:14" ht="13.5" customHeight="1" x14ac:dyDescent="0.2">
      <c r="A62" s="152" t="str">
        <f>'Methods&amp;Limits'!A9</f>
        <v>Research Octane Number (RON)</v>
      </c>
      <c r="B62" s="153" t="str">
        <f>'Methods&amp;Limits'!B9</f>
        <v>--</v>
      </c>
      <c r="C62" s="38" t="str">
        <f>'Methods&amp;Limits'!E9</f>
        <v>EN-ISO 5164</v>
      </c>
      <c r="D62" s="154">
        <f>'Methods&amp;Limits'!F9</f>
        <v>2005</v>
      </c>
      <c r="E62" s="242">
        <f>'Methods&amp;Limits'!G9</f>
        <v>0.7</v>
      </c>
      <c r="F62" s="38">
        <f>'Methods&amp;Limits'!H9</f>
        <v>94.587000000000003</v>
      </c>
      <c r="G62" s="216"/>
      <c r="H62" s="276" t="str">
        <f>IF(D17="","",IF(D17&lt;F62,"Yes",""))</f>
        <v/>
      </c>
      <c r="I62" s="426"/>
      <c r="J62" s="258"/>
      <c r="K62" s="258"/>
      <c r="L62" s="573"/>
      <c r="M62" s="574"/>
    </row>
    <row r="63" spans="1:14" ht="13.5" customHeight="1" x14ac:dyDescent="0.2">
      <c r="A63" s="155" t="str">
        <f>'Methods&amp;Limits'!A10</f>
        <v>(RON 91 fuel only)</v>
      </c>
      <c r="B63" s="156" t="str">
        <f>'Methods&amp;Limits'!B10</f>
        <v>--</v>
      </c>
      <c r="C63" s="38" t="str">
        <f>'Methods&amp;Limits'!E10</f>
        <v>EN-ISO 5164</v>
      </c>
      <c r="D63" s="157">
        <f>'Methods&amp;Limits'!F10</f>
        <v>2005</v>
      </c>
      <c r="E63" s="243">
        <f>'Methods&amp;Limits'!G10</f>
        <v>0.7</v>
      </c>
      <c r="F63" s="159">
        <f>'Methods&amp;Limits'!H10</f>
        <v>90.587000000000003</v>
      </c>
      <c r="G63" s="159"/>
      <c r="H63" s="276" t="str">
        <f>IF(D17="","",IF(D17&lt;F63,"Yes",""))</f>
        <v/>
      </c>
      <c r="I63" s="426"/>
      <c r="J63" s="258"/>
      <c r="K63" s="258"/>
      <c r="L63" s="573"/>
      <c r="M63" s="574"/>
    </row>
    <row r="64" spans="1:14" ht="13.5" customHeight="1" x14ac:dyDescent="0.2">
      <c r="A64" s="152" t="str">
        <f>'Methods&amp;Limits'!A11</f>
        <v>Motor Octane Number (MON)</v>
      </c>
      <c r="B64" s="153" t="str">
        <f>'Methods&amp;Limits'!B11</f>
        <v>--</v>
      </c>
      <c r="C64" s="38" t="str">
        <f>'Methods&amp;Limits'!E11</f>
        <v>EN-ISO 5163</v>
      </c>
      <c r="D64" s="157">
        <f>'Methods&amp;Limits'!F11</f>
        <v>2005</v>
      </c>
      <c r="E64" s="243">
        <f>'Methods&amp;Limits'!G11</f>
        <v>0.9</v>
      </c>
      <c r="F64" s="159">
        <f>'Methods&amp;Limits'!H11</f>
        <v>84.468999999999994</v>
      </c>
      <c r="G64" s="159"/>
      <c r="H64" s="276" t="str">
        <f>IF(D18="","",IF(D18&lt;F64,"Yes",""))</f>
        <v/>
      </c>
      <c r="I64" s="426"/>
      <c r="J64" s="258"/>
      <c r="K64" s="258"/>
      <c r="L64" s="573"/>
      <c r="M64" s="574"/>
    </row>
    <row r="65" spans="1:13" ht="13.5" customHeight="1" x14ac:dyDescent="0.2">
      <c r="A65" s="155" t="str">
        <f>'Methods&amp;Limits'!A12</f>
        <v>(RON 91 fuel only)</v>
      </c>
      <c r="B65" s="156" t="str">
        <f>'Methods&amp;Limits'!B12</f>
        <v>--</v>
      </c>
      <c r="C65" s="38" t="str">
        <f>'Methods&amp;Limits'!E12</f>
        <v>EN-ISO 5163</v>
      </c>
      <c r="D65" s="157">
        <f>'Methods&amp;Limits'!F12</f>
        <v>2005</v>
      </c>
      <c r="E65" s="243">
        <f>'Methods&amp;Limits'!G12</f>
        <v>0.9</v>
      </c>
      <c r="F65" s="159">
        <f>'Methods&amp;Limits'!H12</f>
        <v>80.468999999999994</v>
      </c>
      <c r="G65" s="159"/>
      <c r="H65" s="276" t="str">
        <f>IF(D18="","",IF(D18&lt;F65,"Yes",""))</f>
        <v/>
      </c>
      <c r="I65" s="426"/>
      <c r="J65" s="258"/>
      <c r="K65" s="258"/>
      <c r="L65" s="573"/>
      <c r="M65" s="574"/>
    </row>
    <row r="66" spans="1:13" ht="13.5" customHeight="1" x14ac:dyDescent="0.2">
      <c r="A66" s="152" t="str">
        <f>'Methods&amp;Limits'!A13</f>
        <v>Vapour Pressure, DVPE</v>
      </c>
      <c r="B66" s="153"/>
      <c r="C66" s="160"/>
      <c r="D66" s="161"/>
      <c r="E66" s="244"/>
      <c r="F66" s="162"/>
      <c r="G66" s="163"/>
      <c r="H66" s="277"/>
      <c r="I66" s="285"/>
      <c r="J66" s="285"/>
      <c r="K66" s="285"/>
      <c r="L66" s="285"/>
      <c r="M66" s="211"/>
    </row>
    <row r="67" spans="1:13" ht="13.5" customHeight="1" x14ac:dyDescent="0.2">
      <c r="A67" s="164" t="str">
        <f>'Methods&amp;Limits'!A14</f>
        <v>--summer period (normal)</v>
      </c>
      <c r="B67" s="165" t="str">
        <f>'Methods&amp;Limits'!B14</f>
        <v>kPa</v>
      </c>
      <c r="C67" s="38" t="str">
        <f>'Methods&amp;Limits'!E14</f>
        <v>EN 13016-1</v>
      </c>
      <c r="D67" s="157">
        <f>'Methods&amp;Limits'!F14</f>
        <v>2007</v>
      </c>
      <c r="E67" s="243">
        <f>'Methods&amp;Limits'!G14</f>
        <v>2.2000000000000002</v>
      </c>
      <c r="F67" s="158"/>
      <c r="G67" s="166">
        <f>'Methods&amp;Limits'!I14</f>
        <v>61.298000000000002</v>
      </c>
      <c r="H67" s="276" t="str">
        <f>IF(E$20="","",IF(E$20&gt;G67,"Yes",""))</f>
        <v/>
      </c>
      <c r="I67" s="426"/>
      <c r="J67" s="258"/>
      <c r="K67" s="258"/>
      <c r="L67" s="573"/>
      <c r="M67" s="574"/>
    </row>
    <row r="68" spans="1:13" ht="13.5" customHeight="1" x14ac:dyDescent="0.2">
      <c r="A68" s="167" t="str">
        <f>'Methods&amp;Limits'!A15</f>
        <v>-- Petrol with bioethanol content 0-2</v>
      </c>
      <c r="B68" s="165" t="str">
        <f>'Methods&amp;Limits'!B15</f>
        <v>kPa</v>
      </c>
      <c r="C68" s="38" t="str">
        <f>'Methods&amp;Limits'!E15</f>
        <v>EN 1601</v>
      </c>
      <c r="D68" s="157">
        <f>'Methods&amp;Limits'!F15</f>
        <v>1997</v>
      </c>
      <c r="E68" s="243">
        <f>'Methods&amp;Limits'!G15</f>
        <v>2.2999999999999998</v>
      </c>
      <c r="F68" s="158"/>
      <c r="G68" s="166">
        <f>'Methods&amp;Limits'!I15</f>
        <v>67.307000000000002</v>
      </c>
      <c r="H68" s="276" t="str">
        <f t="shared" ref="H68:H73" si="0">IF(E$20="","",IF(E$20&gt;G68,"Yes",""))</f>
        <v/>
      </c>
      <c r="I68" s="426"/>
      <c r="J68" s="258"/>
      <c r="K68" s="258"/>
      <c r="L68" s="573"/>
      <c r="M68" s="574"/>
    </row>
    <row r="69" spans="1:13" ht="13.5" customHeight="1" x14ac:dyDescent="0.2">
      <c r="A69" s="168" t="str">
        <f>'Methods&amp;Limits'!A16</f>
        <v>-- Petrol with bioethanol content 2-4</v>
      </c>
      <c r="B69" s="165" t="str">
        <f>'Methods&amp;Limits'!B16</f>
        <v>kPa</v>
      </c>
      <c r="C69" s="38" t="str">
        <f>'Methods&amp;Limits'!E16</f>
        <v>EN 1601</v>
      </c>
      <c r="D69" s="157">
        <f>'Methods&amp;Limits'!F16</f>
        <v>1997</v>
      </c>
      <c r="E69" s="243">
        <f>'Methods&amp;Limits'!G16</f>
        <v>2.2999999999999998</v>
      </c>
      <c r="F69" s="158"/>
      <c r="G69" s="166">
        <f>'Methods&amp;Limits'!I16</f>
        <v>69.156999999999996</v>
      </c>
      <c r="H69" s="276" t="str">
        <f t="shared" si="0"/>
        <v/>
      </c>
      <c r="I69" s="426"/>
      <c r="J69" s="258"/>
      <c r="K69" s="258"/>
      <c r="L69" s="573"/>
      <c r="M69" s="574"/>
    </row>
    <row r="70" spans="1:13" ht="13.5" customHeight="1" x14ac:dyDescent="0.2">
      <c r="A70" s="168" t="str">
        <f>'Methods&amp;Limits'!A17</f>
        <v>-- Petrol with bioethanol content 4-6</v>
      </c>
      <c r="B70" s="165" t="str">
        <f>'Methods&amp;Limits'!B17</f>
        <v>kPa</v>
      </c>
      <c r="C70" s="38" t="str">
        <f>'Methods&amp;Limits'!E17</f>
        <v>EN 1601</v>
      </c>
      <c r="D70" s="157">
        <f>'Methods&amp;Limits'!F17</f>
        <v>1997</v>
      </c>
      <c r="E70" s="243">
        <f>'Methods&amp;Limits'!G17</f>
        <v>2.2999999999999998</v>
      </c>
      <c r="F70" s="158"/>
      <c r="G70" s="166">
        <f>'Methods&amp;Limits'!I17</f>
        <v>69.356999999999999</v>
      </c>
      <c r="H70" s="276" t="str">
        <f t="shared" si="0"/>
        <v/>
      </c>
      <c r="I70" s="426"/>
      <c r="J70" s="258"/>
      <c r="K70" s="258"/>
      <c r="L70" s="573"/>
      <c r="M70" s="574"/>
    </row>
    <row r="71" spans="1:13" ht="13.5" customHeight="1" x14ac:dyDescent="0.2">
      <c r="A71" s="168" t="str">
        <f>'Methods&amp;Limits'!A18</f>
        <v>-- Petrol with bioethanol content 6-8</v>
      </c>
      <c r="B71" s="165" t="str">
        <f>'Methods&amp;Limits'!B18</f>
        <v>kPa</v>
      </c>
      <c r="C71" s="38" t="str">
        <f>'Methods&amp;Limits'!E18</f>
        <v>EN 1601</v>
      </c>
      <c r="D71" s="157">
        <f>'Methods&amp;Limits'!F18</f>
        <v>1997</v>
      </c>
      <c r="E71" s="243">
        <f>'Methods&amp;Limits'!G18</f>
        <v>2.2999999999999998</v>
      </c>
      <c r="F71" s="158"/>
      <c r="G71" s="166">
        <f>'Methods&amp;Limits'!I18</f>
        <v>69.236999999999995</v>
      </c>
      <c r="H71" s="276" t="str">
        <f t="shared" si="0"/>
        <v/>
      </c>
      <c r="I71" s="426"/>
      <c r="J71" s="258"/>
      <c r="K71" s="258"/>
      <c r="L71" s="573"/>
      <c r="M71" s="574"/>
    </row>
    <row r="72" spans="1:13" ht="13.5" customHeight="1" x14ac:dyDescent="0.2">
      <c r="A72" s="168" t="str">
        <f>'Methods&amp;Limits'!A19</f>
        <v>-- Petrol with bioethanol content 8-10</v>
      </c>
      <c r="B72" s="165" t="str">
        <f>'Methods&amp;Limits'!B19</f>
        <v>kPa</v>
      </c>
      <c r="C72" s="38" t="str">
        <f>'Methods&amp;Limits'!E19</f>
        <v>EN 1601</v>
      </c>
      <c r="D72" s="157">
        <f>'Methods&amp;Limits'!F19</f>
        <v>1997</v>
      </c>
      <c r="E72" s="243">
        <f>'Methods&amp;Limits'!G19</f>
        <v>2.2999999999999998</v>
      </c>
      <c r="F72" s="158"/>
      <c r="G72" s="166">
        <f>'Methods&amp;Limits'!I19</f>
        <v>69.117000000000004</v>
      </c>
      <c r="H72" s="276" t="str">
        <f t="shared" si="0"/>
        <v/>
      </c>
      <c r="I72" s="426"/>
      <c r="J72" s="258"/>
      <c r="K72" s="258"/>
      <c r="L72" s="573"/>
      <c r="M72" s="574"/>
    </row>
    <row r="73" spans="1:13" ht="22.5" customHeight="1" x14ac:dyDescent="0.2">
      <c r="A73" s="169" t="str">
        <f>'Methods&amp;Limits'!A20</f>
        <v>--summer period (arctic or severe weather conditions)</v>
      </c>
      <c r="B73" s="156" t="str">
        <f>'Methods&amp;Limits'!B20</f>
        <v>kPa</v>
      </c>
      <c r="C73" s="38" t="str">
        <f>'Methods&amp;Limits'!E20</f>
        <v>EN 13016-1</v>
      </c>
      <c r="D73" s="34">
        <f>'Methods&amp;Limits'!F20</f>
        <v>2007</v>
      </c>
      <c r="E73" s="243">
        <f>'Methods&amp;Limits'!G20</f>
        <v>2.2999999999999998</v>
      </c>
      <c r="F73" s="158"/>
      <c r="G73" s="166">
        <f>'Methods&amp;Limits'!I20</f>
        <v>71.356999999999999</v>
      </c>
      <c r="H73" s="276" t="str">
        <f t="shared" si="0"/>
        <v/>
      </c>
      <c r="I73" s="426"/>
      <c r="J73" s="258"/>
      <c r="K73" s="258"/>
      <c r="L73" s="573"/>
      <c r="M73" s="574"/>
    </row>
    <row r="74" spans="1:13" ht="13.5" customHeight="1" x14ac:dyDescent="0.2">
      <c r="A74" s="152" t="str">
        <f>'Methods&amp;Limits'!A21</f>
        <v>Distillation *</v>
      </c>
      <c r="B74" s="153"/>
      <c r="C74" s="160"/>
      <c r="D74" s="161"/>
      <c r="E74" s="244"/>
      <c r="F74" s="162"/>
      <c r="G74" s="163"/>
      <c r="H74" s="277"/>
      <c r="I74" s="285"/>
      <c r="J74" s="285"/>
      <c r="K74" s="285"/>
      <c r="L74" s="285"/>
      <c r="M74" s="211"/>
    </row>
    <row r="75" spans="1:13" ht="13.5" customHeight="1" x14ac:dyDescent="0.2">
      <c r="A75" s="164" t="str">
        <f>'Methods&amp;Limits'!A22</f>
        <v>--evaporated at 100 oC</v>
      </c>
      <c r="B75" s="165" t="str">
        <f>'Methods&amp;Limits'!B22</f>
        <v>% V/V</v>
      </c>
      <c r="C75" s="38" t="str">
        <f>'Methods&amp;Limits'!E22</f>
        <v>EN-ISO 3405</v>
      </c>
      <c r="D75" s="157">
        <f>'Methods&amp;Limits'!F22</f>
        <v>2000</v>
      </c>
      <c r="E75" s="250">
        <f>'Methods&amp;Limits'!G22</f>
        <v>4</v>
      </c>
      <c r="F75" s="159">
        <f>'Methods&amp;Limits'!H22</f>
        <v>43.64</v>
      </c>
      <c r="G75" s="159"/>
      <c r="H75" s="276" t="str">
        <f>IF(D22="","",IF(D22&lt;F75,"Yes",""))</f>
        <v/>
      </c>
      <c r="I75" s="426"/>
      <c r="J75" s="258"/>
      <c r="K75" s="258"/>
      <c r="L75" s="573"/>
      <c r="M75" s="574"/>
    </row>
    <row r="76" spans="1:13" ht="13.5" customHeight="1" x14ac:dyDescent="0.2">
      <c r="A76" s="164" t="str">
        <f>'Methods&amp;Limits'!A23</f>
        <v xml:space="preserve">-- evaporated at 150 oC </v>
      </c>
      <c r="B76" s="156" t="str">
        <f>'Methods&amp;Limits'!B23</f>
        <v>% V/V</v>
      </c>
      <c r="C76" s="38" t="str">
        <f>'Methods&amp;Limits'!E23</f>
        <v>EN-ISO 3405</v>
      </c>
      <c r="D76" s="157">
        <f>'Methods&amp;Limits'!F23</f>
        <v>2000</v>
      </c>
      <c r="E76" s="250">
        <f>'Methods&amp;Limits'!G23</f>
        <v>4</v>
      </c>
      <c r="F76" s="159">
        <f>'Methods&amp;Limits'!H23</f>
        <v>72.64</v>
      </c>
      <c r="G76" s="159"/>
      <c r="H76" s="276" t="str">
        <f>IF(D23="","",IF(D23&lt;F76,"Yes",""))</f>
        <v/>
      </c>
      <c r="I76" s="426"/>
      <c r="J76" s="258"/>
      <c r="K76" s="258"/>
      <c r="L76" s="573"/>
      <c r="M76" s="574"/>
    </row>
    <row r="77" spans="1:13" ht="13.5" customHeight="1" x14ac:dyDescent="0.2">
      <c r="A77" s="152" t="str">
        <f>'Methods&amp;Limits'!A24</f>
        <v>Hydrocarbon analysis</v>
      </c>
      <c r="B77" s="153"/>
      <c r="C77" s="160"/>
      <c r="D77" s="161"/>
      <c r="E77" s="244"/>
      <c r="F77" s="162"/>
      <c r="G77" s="163"/>
      <c r="H77" s="277" t="str">
        <f>IF(D24&lt;F77,"Yes","")</f>
        <v/>
      </c>
      <c r="I77" s="285"/>
      <c r="J77" s="285"/>
      <c r="K77" s="285"/>
      <c r="L77" s="285"/>
      <c r="M77" s="211"/>
    </row>
    <row r="78" spans="1:13" ht="13.5" customHeight="1" x14ac:dyDescent="0.2">
      <c r="A78" s="164" t="str">
        <f>'Methods&amp;Limits'!A25</f>
        <v>-- Olefins</v>
      </c>
      <c r="B78" s="165" t="str">
        <f>'Methods&amp;Limits'!B25</f>
        <v>% V/V</v>
      </c>
      <c r="C78" s="38" t="str">
        <f>'Methods&amp;Limits'!E25</f>
        <v>EN 15553</v>
      </c>
      <c r="D78" s="157">
        <f>'Methods&amp;Limits'!F25</f>
        <v>2007</v>
      </c>
      <c r="E78" s="243">
        <f>'Methods&amp;Limits'!G25</f>
        <v>6.4</v>
      </c>
      <c r="F78" s="158"/>
      <c r="G78" s="166">
        <f>'Methods&amp;Limits'!I25</f>
        <v>21.776</v>
      </c>
      <c r="H78" s="276" t="str">
        <f>IF(E$25="","",IF(E$25&gt;G78,"Yes",""))</f>
        <v/>
      </c>
      <c r="I78" s="426"/>
      <c r="J78" s="258"/>
      <c r="K78" s="258"/>
      <c r="L78" s="573"/>
      <c r="M78" s="574"/>
    </row>
    <row r="79" spans="1:13" ht="13.5" customHeight="1" x14ac:dyDescent="0.2">
      <c r="A79" s="170"/>
      <c r="B79" s="165"/>
      <c r="C79" s="38" t="str">
        <f>'Methods&amp;Limits'!E26</f>
        <v>EN-ISO 22854</v>
      </c>
      <c r="D79" s="157">
        <f>'Methods&amp;Limits'!F26</f>
        <v>2008</v>
      </c>
      <c r="E79" s="243">
        <f>'Methods&amp;Limits'!G26</f>
        <v>2.6</v>
      </c>
      <c r="F79" s="158"/>
      <c r="G79" s="166">
        <f>'Methods&amp;Limits'!I26</f>
        <v>19.533999999999999</v>
      </c>
      <c r="H79" s="276" t="str">
        <f>IF(E$25="","",IF(E$25&gt;G79,"Yes",""))</f>
        <v/>
      </c>
      <c r="I79" s="426"/>
      <c r="J79" s="258"/>
      <c r="K79" s="258"/>
      <c r="L79" s="573"/>
      <c r="M79" s="574"/>
    </row>
    <row r="80" spans="1:13" ht="13.5" customHeight="1" x14ac:dyDescent="0.2">
      <c r="A80" s="170" t="str">
        <f>'Methods&amp;Limits'!A27</f>
        <v>*without oxygenates</v>
      </c>
      <c r="B80" s="165"/>
      <c r="C80" s="38" t="str">
        <f>'Methods&amp;Limits'!E27</f>
        <v>EN 15553</v>
      </c>
      <c r="D80" s="157">
        <f>'Methods&amp;Limits'!F27</f>
        <v>2007</v>
      </c>
      <c r="E80" s="243" t="str">
        <f>'Methods&amp;Limits'!G27</f>
        <v>-</v>
      </c>
      <c r="F80" s="158"/>
      <c r="G80" s="166" t="str">
        <f>'Methods&amp;Limits'!I27</f>
        <v>-</v>
      </c>
      <c r="H80" s="276" t="str">
        <f>IF(E$25="","",IF(E$25&gt;G80,"Yes",""))</f>
        <v/>
      </c>
      <c r="I80" s="426"/>
      <c r="J80" s="258"/>
      <c r="K80" s="258"/>
      <c r="L80" s="573"/>
      <c r="M80" s="574"/>
    </row>
    <row r="81" spans="1:13" ht="13.5" customHeight="1" x14ac:dyDescent="0.2">
      <c r="A81" s="170"/>
      <c r="B81" s="165"/>
      <c r="C81" s="38" t="str">
        <f>'Methods&amp;Limits'!E28</f>
        <v>EN-ISO 22854</v>
      </c>
      <c r="D81" s="157">
        <f>'Methods&amp;Limits'!F28</f>
        <v>2008</v>
      </c>
      <c r="E81" s="243" t="str">
        <f>'Methods&amp;Limits'!G28</f>
        <v>-</v>
      </c>
      <c r="F81" s="158"/>
      <c r="G81" s="166" t="str">
        <f>'Methods&amp;Limits'!I28</f>
        <v>-</v>
      </c>
      <c r="H81" s="276" t="str">
        <f>IF(E$25="","",IF(E$25&gt;G81,"Yes",""))</f>
        <v/>
      </c>
      <c r="I81" s="426"/>
      <c r="J81" s="258"/>
      <c r="K81" s="258"/>
      <c r="L81" s="573"/>
      <c r="M81" s="574"/>
    </row>
    <row r="82" spans="1:13" ht="13.5" customHeight="1" x14ac:dyDescent="0.2">
      <c r="A82" s="164" t="str">
        <f>'Methods&amp;Limits'!A29</f>
        <v>-- Olefins (RON 91 fuel only)***</v>
      </c>
      <c r="B82" s="165" t="str">
        <f>'Methods&amp;Limits'!B29</f>
        <v>% V/V</v>
      </c>
      <c r="C82" s="38" t="str">
        <f>'Methods&amp;Limits'!E29</f>
        <v>ASTM D1319</v>
      </c>
      <c r="D82" s="157">
        <f>'Methods&amp;Limits'!F29</f>
        <v>1995</v>
      </c>
      <c r="E82" s="243">
        <f>'Methods&amp;Limits'!G29</f>
        <v>5.0999999999999996</v>
      </c>
      <c r="F82" s="158"/>
      <c r="G82" s="166">
        <f>'Methods&amp;Limits'!I29</f>
        <v>24.009</v>
      </c>
      <c r="H82" s="276" t="str">
        <f>IF(E$25="","",IF(E$25&gt;G82,"Yes",""))</f>
        <v/>
      </c>
      <c r="I82" s="426"/>
      <c r="J82" s="258"/>
      <c r="K82" s="258"/>
      <c r="L82" s="573"/>
      <c r="M82" s="574"/>
    </row>
    <row r="83" spans="1:13" ht="13.5" customHeight="1" x14ac:dyDescent="0.2">
      <c r="A83" s="171" t="str">
        <f>'Methods&amp;Limits'!A30</f>
        <v>-- Aromatics (from 2005)</v>
      </c>
      <c r="B83" s="165"/>
      <c r="C83" s="38" t="str">
        <f>'Methods&amp;Limits'!E30</f>
        <v>EN-ISO 22854</v>
      </c>
      <c r="D83" s="157">
        <f>'Methods&amp;Limits'!F30</f>
        <v>2008</v>
      </c>
      <c r="E83" s="243">
        <f>'Methods&amp;Limits'!G30</f>
        <v>1.7</v>
      </c>
      <c r="F83" s="158"/>
      <c r="G83" s="166">
        <f>'Methods&amp;Limits'!I30</f>
        <v>36.003</v>
      </c>
      <c r="H83" s="276" t="str">
        <f>IF(E$26="","",IF(E$26&gt;G83,"Yes",""))</f>
        <v/>
      </c>
      <c r="I83" s="426"/>
      <c r="J83" s="258"/>
      <c r="K83" s="258"/>
      <c r="L83" s="573"/>
      <c r="M83" s="574"/>
    </row>
    <row r="84" spans="1:13" ht="13.5" customHeight="1" x14ac:dyDescent="0.2">
      <c r="A84" s="171" t="str">
        <f>'Methods&amp;Limits'!A31</f>
        <v>-- Benzene</v>
      </c>
      <c r="B84" s="165" t="str">
        <f>'Methods&amp;Limits'!B31</f>
        <v>% V/V</v>
      </c>
      <c r="C84" s="38" t="str">
        <f>'Methods&amp;Limits'!E31</f>
        <v>EN 12177</v>
      </c>
      <c r="D84" s="157">
        <f>'Methods&amp;Limits'!F31</f>
        <v>1998</v>
      </c>
      <c r="E84" s="245">
        <f>'Methods&amp;Limits'!G31</f>
        <v>0.1</v>
      </c>
      <c r="F84" s="158"/>
      <c r="G84" s="166">
        <f>'Methods&amp;Limits'!I31</f>
        <v>1.0589999999999999</v>
      </c>
      <c r="H84" s="276" t="str">
        <f>IF(E$27="","",IF(E$27&gt;G84,"Yes",""))</f>
        <v/>
      </c>
      <c r="I84" s="426"/>
      <c r="J84" s="258"/>
      <c r="K84" s="258"/>
      <c r="L84" s="573"/>
      <c r="M84" s="574"/>
    </row>
    <row r="85" spans="1:13" ht="13.5" customHeight="1" x14ac:dyDescent="0.2">
      <c r="A85" s="171"/>
      <c r="B85" s="165"/>
      <c r="C85" s="38" t="str">
        <f>'Methods&amp;Limits'!E32</f>
        <v>EN 238</v>
      </c>
      <c r="D85" s="157">
        <f>'Methods&amp;Limits'!F32</f>
        <v>1996</v>
      </c>
      <c r="E85" s="166">
        <f>'Methods&amp;Limits'!G32</f>
        <v>0.17</v>
      </c>
      <c r="F85" s="158"/>
      <c r="G85" s="166">
        <f>'Methods&amp;Limits'!I32</f>
        <v>1.1003000000000001</v>
      </c>
      <c r="H85" s="276" t="str">
        <f>IF(E$27="","",IF(E$27&gt;G85,"Yes",""))</f>
        <v/>
      </c>
      <c r="I85" s="426"/>
      <c r="J85" s="258"/>
      <c r="K85" s="258"/>
      <c r="L85" s="573"/>
      <c r="M85" s="574"/>
    </row>
    <row r="86" spans="1:13" ht="13.5" customHeight="1" x14ac:dyDescent="0.2">
      <c r="A86" s="172"/>
      <c r="B86" s="156"/>
      <c r="C86" s="38" t="str">
        <f>'Methods&amp;Limits'!E33</f>
        <v>EN-ISO 22854</v>
      </c>
      <c r="D86" s="157">
        <f>'Methods&amp;Limits'!F33</f>
        <v>2008</v>
      </c>
      <c r="E86" s="166">
        <f>'Methods&amp;Limits'!G33</f>
        <v>0.05</v>
      </c>
      <c r="F86" s="158"/>
      <c r="G86" s="166">
        <f>'Methods&amp;Limits'!I33</f>
        <v>1.0295000000000001</v>
      </c>
      <c r="H86" s="276" t="str">
        <f>IF(E$27="","",IF(E$27&gt;G86,"Yes",""))</f>
        <v/>
      </c>
      <c r="I86" s="426"/>
      <c r="J86" s="258"/>
      <c r="K86" s="258"/>
      <c r="L86" s="573"/>
      <c r="M86" s="574"/>
    </row>
    <row r="87" spans="1:13" ht="13.5" customHeight="1" x14ac:dyDescent="0.2">
      <c r="A87" s="241" t="str">
        <f>'Methods&amp;Limits'!A34</f>
        <v>Oxygen content</v>
      </c>
      <c r="B87" s="153" t="str">
        <f>'Methods&amp;Limits'!B34</f>
        <v>% (m/m)</v>
      </c>
      <c r="C87" s="175" t="str">
        <f>'Methods&amp;Limits'!E34</f>
        <v>EN 1601</v>
      </c>
      <c r="D87" s="157">
        <f>'Methods&amp;Limits'!F34</f>
        <v>1997</v>
      </c>
      <c r="E87" s="243">
        <f>'Methods&amp;Limits'!G34</f>
        <v>0.41</v>
      </c>
      <c r="F87" s="158"/>
      <c r="G87" s="166">
        <f>'Methods&amp;Limits'!I34</f>
        <v>3.9419</v>
      </c>
      <c r="H87" s="276" t="str">
        <f>IF(E$27="","",IF(E$27&gt;G87,"Yes",""))</f>
        <v/>
      </c>
      <c r="I87" s="426"/>
      <c r="J87" s="258"/>
      <c r="K87" s="258"/>
      <c r="L87" s="573"/>
      <c r="M87" s="574"/>
    </row>
    <row r="88" spans="1:13" ht="13.5" customHeight="1" x14ac:dyDescent="0.2">
      <c r="A88" s="174"/>
      <c r="B88" s="156"/>
      <c r="C88" s="175" t="str">
        <f>'Methods&amp;Limits'!E35</f>
        <v>EN 1601</v>
      </c>
      <c r="D88" s="157">
        <f>'Methods&amp;Limits'!F35</f>
        <v>1997</v>
      </c>
      <c r="E88" s="243">
        <f>'Methods&amp;Limits'!G35</f>
        <v>0.41</v>
      </c>
      <c r="F88" s="158"/>
      <c r="G88" s="166">
        <f>'Methods&amp;Limits'!I35</f>
        <v>2.9419</v>
      </c>
      <c r="H88" s="276" t="str">
        <f>IF(E$27="","",IF(E$27&gt;G88,"Yes",""))</f>
        <v/>
      </c>
      <c r="I88" s="426"/>
      <c r="J88" s="258"/>
      <c r="K88" s="258"/>
      <c r="L88" s="573"/>
      <c r="M88" s="574"/>
    </row>
    <row r="89" spans="1:13" ht="13.5" customHeight="1" x14ac:dyDescent="0.2">
      <c r="A89" s="173" t="str">
        <f>'Methods&amp;Limits'!A36</f>
        <v>Oxygenates</v>
      </c>
      <c r="B89" s="153"/>
      <c r="C89" s="160"/>
      <c r="D89" s="161"/>
      <c r="E89" s="244"/>
      <c r="F89" s="162"/>
      <c r="G89" s="163"/>
      <c r="H89" s="277"/>
      <c r="I89" s="285"/>
      <c r="J89" s="285"/>
      <c r="K89" s="285"/>
      <c r="L89" s="285"/>
      <c r="M89" s="211"/>
    </row>
    <row r="90" spans="1:13" ht="13.5" customHeight="1" x14ac:dyDescent="0.2">
      <c r="A90" s="171" t="str">
        <f>'Methods&amp;Limits'!A37</f>
        <v>-- Methanol</v>
      </c>
      <c r="B90" s="165" t="str">
        <f>'Methods&amp;Limits'!B37</f>
        <v>% V/V</v>
      </c>
      <c r="C90" s="38" t="str">
        <f>'Methods&amp;Limits'!E37</f>
        <v>EN 1601</v>
      </c>
      <c r="D90" s="157">
        <f>'Methods&amp;Limits'!F37</f>
        <v>1997</v>
      </c>
      <c r="E90" s="243">
        <f>'Methods&amp;Limits'!G37</f>
        <v>0.3</v>
      </c>
      <c r="F90" s="158"/>
      <c r="G90" s="166">
        <f>'Methods&amp;Limits'!I37</f>
        <v>3.177</v>
      </c>
      <c r="H90" s="276" t="str">
        <f t="shared" ref="H90:H96" si="1">IF(E31="","",IF(E31&gt;G90,"Yes",""))</f>
        <v/>
      </c>
      <c r="I90" s="426"/>
      <c r="J90" s="258"/>
      <c r="K90" s="258"/>
      <c r="L90" s="573"/>
      <c r="M90" s="574"/>
    </row>
    <row r="91" spans="1:13" ht="13.5" customHeight="1" x14ac:dyDescent="0.2">
      <c r="A91" s="171" t="str">
        <f>'Methods&amp;Limits'!A38</f>
        <v>-- Ethanol</v>
      </c>
      <c r="B91" s="165" t="str">
        <f>'Methods&amp;Limits'!B38</f>
        <v>% V/V</v>
      </c>
      <c r="C91" s="38" t="str">
        <f>'Methods&amp;Limits'!E38</f>
        <v>EN 1601</v>
      </c>
      <c r="D91" s="157">
        <f>'Methods&amp;Limits'!F38</f>
        <v>1997</v>
      </c>
      <c r="E91" s="243">
        <f>'Methods&amp;Limits'!G38</f>
        <v>0.8</v>
      </c>
      <c r="F91" s="158"/>
      <c r="G91" s="166">
        <f>'Methods&amp;Limits'!I38</f>
        <v>10.472</v>
      </c>
      <c r="H91" s="276" t="str">
        <f t="shared" si="1"/>
        <v/>
      </c>
      <c r="I91" s="426"/>
      <c r="J91" s="258"/>
      <c r="K91" s="258"/>
      <c r="L91" s="573"/>
      <c r="M91" s="574"/>
    </row>
    <row r="92" spans="1:13" ht="13.5" customHeight="1" x14ac:dyDescent="0.2">
      <c r="A92" s="171" t="str">
        <f>'Methods&amp;Limits'!A39</f>
        <v>-- Iso-propyl alcohol</v>
      </c>
      <c r="B92" s="165" t="str">
        <f>'Methods&amp;Limits'!B39</f>
        <v>% V/V</v>
      </c>
      <c r="C92" s="38" t="str">
        <f>'Methods&amp;Limits'!E39</f>
        <v>EN 1601</v>
      </c>
      <c r="D92" s="157">
        <f>'Methods&amp;Limits'!F39</f>
        <v>1997</v>
      </c>
      <c r="E92" s="243">
        <f>'Methods&amp;Limits'!G39</f>
        <v>0.9</v>
      </c>
      <c r="F92" s="158"/>
      <c r="G92" s="166">
        <f>'Methods&amp;Limits'!I39</f>
        <v>12.531000000000001</v>
      </c>
      <c r="H92" s="276" t="str">
        <f t="shared" si="1"/>
        <v/>
      </c>
      <c r="I92" s="426"/>
      <c r="J92" s="258"/>
      <c r="K92" s="258"/>
      <c r="L92" s="573"/>
      <c r="M92" s="574"/>
    </row>
    <row r="93" spans="1:13" ht="13.5" customHeight="1" x14ac:dyDescent="0.2">
      <c r="A93" s="171" t="str">
        <f>'Methods&amp;Limits'!A40</f>
        <v>-- Tert-butyl alcohol</v>
      </c>
      <c r="B93" s="165" t="str">
        <f>'Methods&amp;Limits'!B40</f>
        <v>% V/V</v>
      </c>
      <c r="C93" s="38" t="str">
        <f>'Methods&amp;Limits'!E40</f>
        <v>EN 1601</v>
      </c>
      <c r="D93" s="157">
        <f>'Methods&amp;Limits'!F40</f>
        <v>1997</v>
      </c>
      <c r="E93" s="243">
        <f>'Methods&amp;Limits'!G40</f>
        <v>1</v>
      </c>
      <c r="F93" s="158"/>
      <c r="G93" s="166">
        <f>'Methods&amp;Limits'!I40</f>
        <v>15.59</v>
      </c>
      <c r="H93" s="276" t="str">
        <f t="shared" si="1"/>
        <v/>
      </c>
      <c r="I93" s="426"/>
      <c r="J93" s="258"/>
      <c r="K93" s="258"/>
      <c r="L93" s="573"/>
      <c r="M93" s="574"/>
    </row>
    <row r="94" spans="1:13" ht="13.5" customHeight="1" x14ac:dyDescent="0.2">
      <c r="A94" s="171" t="str">
        <f>'Methods&amp;Limits'!A41</f>
        <v>-- Iso-butyl alcohol</v>
      </c>
      <c r="B94" s="165" t="str">
        <f>'Methods&amp;Limits'!B41</f>
        <v>% V/V</v>
      </c>
      <c r="C94" s="38" t="str">
        <f>'Methods&amp;Limits'!E41</f>
        <v>EN 1601</v>
      </c>
      <c r="D94" s="157">
        <f>'Methods&amp;Limits'!F41</f>
        <v>1997</v>
      </c>
      <c r="E94" s="243">
        <f>'Methods&amp;Limits'!G41</f>
        <v>1</v>
      </c>
      <c r="F94" s="158"/>
      <c r="G94" s="166">
        <f>'Methods&amp;Limits'!I41</f>
        <v>15.59</v>
      </c>
      <c r="H94" s="276" t="str">
        <f t="shared" si="1"/>
        <v/>
      </c>
      <c r="I94" s="426"/>
      <c r="J94" s="258"/>
      <c r="K94" s="258"/>
      <c r="L94" s="573"/>
      <c r="M94" s="574"/>
    </row>
    <row r="95" spans="1:13" ht="13.5" customHeight="1" x14ac:dyDescent="0.2">
      <c r="A95" s="174" t="str">
        <f>'Methods&amp;Limits'!A42</f>
        <v>-- Ethers with 5 or more carbon atoms per molecule</v>
      </c>
      <c r="B95" s="165" t="str">
        <f>'Methods&amp;Limits'!B42</f>
        <v>% V/V</v>
      </c>
      <c r="C95" s="38" t="str">
        <f>'Methods&amp;Limits'!E42</f>
        <v>EN 1601</v>
      </c>
      <c r="D95" s="157">
        <f>'Methods&amp;Limits'!F42</f>
        <v>1997</v>
      </c>
      <c r="E95" s="243">
        <f>'Methods&amp;Limits'!G42</f>
        <v>1</v>
      </c>
      <c r="F95" s="158"/>
      <c r="G95" s="166">
        <f>'Methods&amp;Limits'!I42</f>
        <v>22.59</v>
      </c>
      <c r="H95" s="276" t="str">
        <f t="shared" si="1"/>
        <v/>
      </c>
      <c r="I95" s="426"/>
      <c r="J95" s="258"/>
      <c r="K95" s="258"/>
      <c r="L95" s="573"/>
      <c r="M95" s="574"/>
    </row>
    <row r="96" spans="1:13" ht="13.5" customHeight="1" x14ac:dyDescent="0.2">
      <c r="A96" s="174" t="str">
        <f>'Methods&amp;Limits'!A43</f>
        <v>-- other oxygenates</v>
      </c>
      <c r="B96" s="156" t="str">
        <f>'Methods&amp;Limits'!B43</f>
        <v>% V/V</v>
      </c>
      <c r="C96" s="175" t="str">
        <f>'Methods&amp;Limits'!E43</f>
        <v>EN 1601</v>
      </c>
      <c r="D96" s="157">
        <f>'Methods&amp;Limits'!F43</f>
        <v>1997</v>
      </c>
      <c r="E96" s="243">
        <f>'Methods&amp;Limits'!G43</f>
        <v>1</v>
      </c>
      <c r="F96" s="158"/>
      <c r="G96" s="166">
        <f>'Methods&amp;Limits'!I43</f>
        <v>15.59</v>
      </c>
      <c r="H96" s="276" t="str">
        <f t="shared" si="1"/>
        <v/>
      </c>
      <c r="I96" s="426"/>
      <c r="J96" s="258"/>
      <c r="K96" s="258"/>
      <c r="L96" s="573"/>
      <c r="M96" s="574"/>
    </row>
    <row r="97" spans="1:13" ht="13.5" customHeight="1" x14ac:dyDescent="0.2">
      <c r="A97" s="241" t="str">
        <f>'Methods&amp;Limits'!A44</f>
        <v>Oxygen content</v>
      </c>
      <c r="B97" s="153" t="str">
        <f>'Methods&amp;Limits'!B44</f>
        <v>% (m/m)</v>
      </c>
      <c r="C97" s="175" t="str">
        <f>'Methods&amp;Limits'!E44</f>
        <v>EN 13132</v>
      </c>
      <c r="D97" s="157">
        <f>'Methods&amp;Limits'!F44</f>
        <v>2000</v>
      </c>
      <c r="E97" s="243">
        <f>'Methods&amp;Limits'!G44</f>
        <v>0.3</v>
      </c>
      <c r="F97" s="158"/>
      <c r="G97" s="166">
        <f>'Methods&amp;Limits'!I44</f>
        <v>3.8770000000000002</v>
      </c>
      <c r="H97" s="276" t="str">
        <f>IF(E28="","",IF(E28&gt;G97,"Yes",""))</f>
        <v/>
      </c>
      <c r="I97" s="426"/>
      <c r="J97" s="258"/>
      <c r="K97" s="258"/>
      <c r="L97" s="573"/>
      <c r="M97" s="574"/>
    </row>
    <row r="98" spans="1:13" ht="13.5" customHeight="1" x14ac:dyDescent="0.2">
      <c r="A98" s="174"/>
      <c r="B98" s="156"/>
      <c r="C98" s="175" t="str">
        <f>'Methods&amp;Limits'!E45</f>
        <v>EN 13132</v>
      </c>
      <c r="D98" s="157">
        <f>'Methods&amp;Limits'!F45</f>
        <v>2000</v>
      </c>
      <c r="E98" s="243">
        <f>'Methods&amp;Limits'!G45</f>
        <v>0.3</v>
      </c>
      <c r="F98" s="158"/>
      <c r="G98" s="166">
        <f>'Methods&amp;Limits'!I45</f>
        <v>2.8770000000000002</v>
      </c>
      <c r="H98" s="276" t="str">
        <f>IF(E29="","",IF(E29&gt;G98,"Yes",""))</f>
        <v/>
      </c>
      <c r="I98" s="426"/>
      <c r="J98" s="258"/>
      <c r="K98" s="258"/>
      <c r="L98" s="573"/>
      <c r="M98" s="574"/>
    </row>
    <row r="99" spans="1:13" ht="13.5" customHeight="1" x14ac:dyDescent="0.2">
      <c r="A99" s="176" t="str">
        <f>'Methods&amp;Limits'!A46</f>
        <v>Oxygenates</v>
      </c>
      <c r="B99" s="153"/>
      <c r="C99" s="160"/>
      <c r="D99" s="161"/>
      <c r="E99" s="244"/>
      <c r="F99" s="162"/>
      <c r="G99" s="163"/>
      <c r="H99" s="277"/>
      <c r="I99" s="285"/>
      <c r="J99" s="285"/>
      <c r="K99" s="285"/>
      <c r="L99" s="285"/>
      <c r="M99" s="211"/>
    </row>
    <row r="100" spans="1:13" ht="13.5" customHeight="1" x14ac:dyDescent="0.2">
      <c r="A100" s="174" t="str">
        <f>'Methods&amp;Limits'!A47</f>
        <v>-- Methanol</v>
      </c>
      <c r="B100" s="165" t="str">
        <f>'Methods&amp;Limits'!B47</f>
        <v>% V/V</v>
      </c>
      <c r="C100" s="175" t="str">
        <f>'Methods&amp;Limits'!E47</f>
        <v>EN 13132</v>
      </c>
      <c r="D100" s="157">
        <f>'Methods&amp;Limits'!F47</f>
        <v>2000</v>
      </c>
      <c r="E100" s="243">
        <f>'Methods&amp;Limits'!G47</f>
        <v>0.3</v>
      </c>
      <c r="F100" s="158"/>
      <c r="G100" s="166">
        <f>'Methods&amp;Limits'!I47</f>
        <v>3.177</v>
      </c>
      <c r="H100" s="276" t="str">
        <f t="shared" ref="H100:H106" si="2">IF(E31="","",IF(E31&gt;G100,"Yes",""))</f>
        <v/>
      </c>
      <c r="I100" s="426"/>
      <c r="J100" s="258"/>
      <c r="K100" s="258"/>
      <c r="L100" s="573"/>
      <c r="M100" s="574"/>
    </row>
    <row r="101" spans="1:13" ht="13.5" customHeight="1" x14ac:dyDescent="0.2">
      <c r="A101" s="174" t="str">
        <f>'Methods&amp;Limits'!A48</f>
        <v>-- Ethanol</v>
      </c>
      <c r="B101" s="165" t="str">
        <f>'Methods&amp;Limits'!B48</f>
        <v>% V/V</v>
      </c>
      <c r="C101" s="175" t="str">
        <f>'Methods&amp;Limits'!E48</f>
        <v>EN 13132</v>
      </c>
      <c r="D101" s="157">
        <f>'Methods&amp;Limits'!F48</f>
        <v>2000</v>
      </c>
      <c r="E101" s="243">
        <f>'Methods&amp;Limits'!G48</f>
        <v>0.8</v>
      </c>
      <c r="F101" s="158"/>
      <c r="G101" s="166">
        <f>'Methods&amp;Limits'!I48</f>
        <v>10.472</v>
      </c>
      <c r="H101" s="276" t="str">
        <f t="shared" si="2"/>
        <v/>
      </c>
      <c r="I101" s="426"/>
      <c r="J101" s="258"/>
      <c r="K101" s="258"/>
      <c r="L101" s="573"/>
      <c r="M101" s="574"/>
    </row>
    <row r="102" spans="1:13" ht="13.5" customHeight="1" x14ac:dyDescent="0.2">
      <c r="A102" s="174" t="str">
        <f>'Methods&amp;Limits'!A49</f>
        <v>-- Iso-propyl alcohol</v>
      </c>
      <c r="B102" s="165" t="str">
        <f>'Methods&amp;Limits'!B49</f>
        <v>% V/V</v>
      </c>
      <c r="C102" s="175" t="str">
        <f>'Methods&amp;Limits'!E49</f>
        <v>EN 13132</v>
      </c>
      <c r="D102" s="157">
        <f>'Methods&amp;Limits'!F49</f>
        <v>2000</v>
      </c>
      <c r="E102" s="243">
        <f>'Methods&amp;Limits'!G49</f>
        <v>0.8</v>
      </c>
      <c r="F102" s="158"/>
      <c r="G102" s="166">
        <f>'Methods&amp;Limits'!I49</f>
        <v>12.472</v>
      </c>
      <c r="H102" s="276" t="str">
        <f t="shared" si="2"/>
        <v/>
      </c>
      <c r="I102" s="426"/>
      <c r="J102" s="258"/>
      <c r="K102" s="258"/>
      <c r="L102" s="573"/>
      <c r="M102" s="574"/>
    </row>
    <row r="103" spans="1:13" ht="13.5" customHeight="1" x14ac:dyDescent="0.2">
      <c r="A103" s="174" t="str">
        <f>'Methods&amp;Limits'!A50</f>
        <v>-- Tert-butyl alcohol</v>
      </c>
      <c r="B103" s="165" t="str">
        <f>'Methods&amp;Limits'!B50</f>
        <v>% V/V</v>
      </c>
      <c r="C103" s="175" t="str">
        <f>'Methods&amp;Limits'!E50</f>
        <v>EN 13132</v>
      </c>
      <c r="D103" s="157">
        <f>'Methods&amp;Limits'!F50</f>
        <v>2000</v>
      </c>
      <c r="E103" s="243">
        <f>'Methods&amp;Limits'!G50</f>
        <v>1</v>
      </c>
      <c r="F103" s="158"/>
      <c r="G103" s="166">
        <f>'Methods&amp;Limits'!I50</f>
        <v>15.59</v>
      </c>
      <c r="H103" s="276" t="str">
        <f t="shared" si="2"/>
        <v/>
      </c>
      <c r="I103" s="426"/>
      <c r="J103" s="258"/>
      <c r="K103" s="258"/>
      <c r="L103" s="573"/>
      <c r="M103" s="574"/>
    </row>
    <row r="104" spans="1:13" ht="13.5" customHeight="1" x14ac:dyDescent="0.2">
      <c r="A104" s="174" t="str">
        <f>'Methods&amp;Limits'!A51</f>
        <v>-- Iso-butyl alcohol</v>
      </c>
      <c r="B104" s="165" t="str">
        <f>'Methods&amp;Limits'!B51</f>
        <v>% V/V</v>
      </c>
      <c r="C104" s="175" t="str">
        <f>'Methods&amp;Limits'!E51</f>
        <v>EN 13132</v>
      </c>
      <c r="D104" s="157">
        <f>'Methods&amp;Limits'!F51</f>
        <v>2000</v>
      </c>
      <c r="E104" s="243">
        <f>'Methods&amp;Limits'!G51</f>
        <v>1</v>
      </c>
      <c r="F104" s="158"/>
      <c r="G104" s="166">
        <f>'Methods&amp;Limits'!I51</f>
        <v>15.59</v>
      </c>
      <c r="H104" s="276" t="str">
        <f t="shared" si="2"/>
        <v/>
      </c>
      <c r="I104" s="426"/>
      <c r="J104" s="258"/>
      <c r="K104" s="258"/>
      <c r="L104" s="573"/>
      <c r="M104" s="574"/>
    </row>
    <row r="105" spans="1:13" ht="13.5" customHeight="1" x14ac:dyDescent="0.2">
      <c r="A105" s="174" t="str">
        <f>'Methods&amp;Limits'!A52</f>
        <v>-- Ethers with 5 or more carbon atoms per molecule</v>
      </c>
      <c r="B105" s="165" t="str">
        <f>'Methods&amp;Limits'!B52</f>
        <v>% V/V</v>
      </c>
      <c r="C105" s="175" t="str">
        <f>'Methods&amp;Limits'!E52</f>
        <v>EN 13132</v>
      </c>
      <c r="D105" s="157">
        <f>'Methods&amp;Limits'!F52</f>
        <v>2000</v>
      </c>
      <c r="E105" s="166">
        <f>'Methods&amp;Limits'!G52</f>
        <v>1</v>
      </c>
      <c r="F105" s="158"/>
      <c r="G105" s="166">
        <f>'Methods&amp;Limits'!I52</f>
        <v>22.59</v>
      </c>
      <c r="H105" s="276" t="str">
        <f t="shared" si="2"/>
        <v/>
      </c>
      <c r="I105" s="426"/>
      <c r="J105" s="258"/>
      <c r="K105" s="258"/>
      <c r="L105" s="573"/>
      <c r="M105" s="574"/>
    </row>
    <row r="106" spans="1:13" ht="13.5" customHeight="1" x14ac:dyDescent="0.2">
      <c r="A106" s="174" t="str">
        <f>'Methods&amp;Limits'!A53</f>
        <v>-- other oxygenates</v>
      </c>
      <c r="B106" s="156" t="str">
        <f>'Methods&amp;Limits'!B53</f>
        <v>% V/V</v>
      </c>
      <c r="C106" s="175" t="str">
        <f>'Methods&amp;Limits'!E53</f>
        <v>EN 13132</v>
      </c>
      <c r="D106" s="157">
        <f>'Methods&amp;Limits'!F53</f>
        <v>2000</v>
      </c>
      <c r="E106" s="243">
        <f>'Methods&amp;Limits'!G53</f>
        <v>1</v>
      </c>
      <c r="F106" s="158"/>
      <c r="G106" s="166">
        <f>'Methods&amp;Limits'!I53</f>
        <v>15.59</v>
      </c>
      <c r="H106" s="276" t="str">
        <f t="shared" si="2"/>
        <v/>
      </c>
      <c r="I106" s="426"/>
      <c r="J106" s="258"/>
      <c r="K106" s="258"/>
      <c r="L106" s="573"/>
      <c r="M106" s="574"/>
    </row>
    <row r="107" spans="1:13" ht="13.5" customHeight="1" x14ac:dyDescent="0.2">
      <c r="A107" s="241" t="str">
        <f>'Methods&amp;Limits'!A54</f>
        <v>Oxygen content</v>
      </c>
      <c r="B107" s="153" t="str">
        <f>'Methods&amp;Limits'!B54</f>
        <v>% (m/m)</v>
      </c>
      <c r="C107" s="175" t="str">
        <f>'Methods&amp;Limits'!E54</f>
        <v>EN-ISO 22854</v>
      </c>
      <c r="D107" s="157">
        <f>'Methods&amp;Limits'!F54</f>
        <v>2008</v>
      </c>
      <c r="E107" s="243">
        <f>'Methods&amp;Limits'!G54</f>
        <v>0.4</v>
      </c>
      <c r="F107" s="158"/>
      <c r="G107" s="166">
        <f>'Methods&amp;Limits'!I54</f>
        <v>3.9359999999999999</v>
      </c>
      <c r="H107" s="276" t="str">
        <f>IF(E28="","",IF(E28&gt;G107,"Yes",""))</f>
        <v/>
      </c>
      <c r="I107" s="426"/>
      <c r="J107" s="258"/>
      <c r="K107" s="258"/>
      <c r="L107" s="573"/>
      <c r="M107" s="574"/>
    </row>
    <row r="108" spans="1:13" ht="13.5" customHeight="1" x14ac:dyDescent="0.2">
      <c r="A108" s="174"/>
      <c r="B108" s="156"/>
      <c r="C108" s="175" t="str">
        <f>'Methods&amp;Limits'!E55</f>
        <v>EN-ISO 22854</v>
      </c>
      <c r="D108" s="157">
        <f>'Methods&amp;Limits'!F55</f>
        <v>2008</v>
      </c>
      <c r="E108" s="243">
        <f>'Methods&amp;Limits'!G55</f>
        <v>0.4</v>
      </c>
      <c r="F108" s="158"/>
      <c r="G108" s="166">
        <f>'Methods&amp;Limits'!I55</f>
        <v>2.9359999999999999</v>
      </c>
      <c r="H108" s="276" t="str">
        <f>IF(E29="","",IF(E29&gt;G108,"Yes",""))</f>
        <v/>
      </c>
      <c r="I108" s="426"/>
      <c r="J108" s="258"/>
      <c r="K108" s="258"/>
      <c r="L108" s="573"/>
      <c r="M108" s="574"/>
    </row>
    <row r="109" spans="1:13" ht="13.5" customHeight="1" x14ac:dyDescent="0.2">
      <c r="A109" s="241" t="str">
        <f>'Methods&amp;Limits'!A56</f>
        <v>Oxyginates</v>
      </c>
      <c r="B109" s="153"/>
      <c r="C109" s="160"/>
      <c r="D109" s="161"/>
      <c r="E109" s="244"/>
      <c r="F109" s="162"/>
      <c r="G109" s="163"/>
      <c r="H109" s="277"/>
      <c r="I109" s="285"/>
      <c r="J109" s="285"/>
      <c r="K109" s="285"/>
      <c r="L109" s="285"/>
      <c r="M109" s="211"/>
    </row>
    <row r="110" spans="1:13" ht="13.5" customHeight="1" x14ac:dyDescent="0.2">
      <c r="A110" s="174" t="str">
        <f>'Methods&amp;Limits'!A57</f>
        <v>-- Methanol</v>
      </c>
      <c r="B110" s="165" t="str">
        <f>'Methods&amp;Limits'!B57</f>
        <v>% V/V</v>
      </c>
      <c r="C110" s="175" t="str">
        <f>'Methods&amp;Limits'!E57</f>
        <v>EN-ISO 22854</v>
      </c>
      <c r="D110" s="157">
        <f>'Methods&amp;Limits'!F57</f>
        <v>2008</v>
      </c>
      <c r="E110" s="243">
        <f>'Methods&amp;Limits'!G57</f>
        <v>0.4</v>
      </c>
      <c r="F110" s="158"/>
      <c r="G110" s="166">
        <f>'Methods&amp;Limits'!I57</f>
        <v>3.2359999999999998</v>
      </c>
      <c r="H110" s="276" t="str">
        <f t="shared" ref="H110:H116" si="3">IF(E31="","",IF(E31&gt;G110,"Yes",""))</f>
        <v/>
      </c>
      <c r="I110" s="426"/>
      <c r="J110" s="258"/>
      <c r="K110" s="258"/>
      <c r="L110" s="573"/>
      <c r="M110" s="574"/>
    </row>
    <row r="111" spans="1:13" ht="13.5" customHeight="1" x14ac:dyDescent="0.2">
      <c r="A111" s="174" t="str">
        <f>'Methods&amp;Limits'!A58</f>
        <v>-- Ethanol</v>
      </c>
      <c r="B111" s="165" t="str">
        <f>'Methods&amp;Limits'!B58</f>
        <v>% V/V</v>
      </c>
      <c r="C111" s="175" t="str">
        <f>'Methods&amp;Limits'!E58</f>
        <v>EN-ISO 22854</v>
      </c>
      <c r="D111" s="157">
        <f>'Methods&amp;Limits'!F58</f>
        <v>2008</v>
      </c>
      <c r="E111" s="243">
        <f>'Methods&amp;Limits'!G58</f>
        <v>0.6</v>
      </c>
      <c r="F111" s="158"/>
      <c r="G111" s="166">
        <f>'Methods&amp;Limits'!I58</f>
        <v>10.353999999999999</v>
      </c>
      <c r="H111" s="276" t="str">
        <f t="shared" si="3"/>
        <v/>
      </c>
      <c r="I111" s="426"/>
      <c r="J111" s="258"/>
      <c r="K111" s="258"/>
      <c r="L111" s="573"/>
      <c r="M111" s="574"/>
    </row>
    <row r="112" spans="1:13" ht="13.5" customHeight="1" x14ac:dyDescent="0.2">
      <c r="A112" s="174" t="str">
        <f>'Methods&amp;Limits'!A59</f>
        <v>-- Iso-propyl alcohol</v>
      </c>
      <c r="B112" s="165" t="str">
        <f>'Methods&amp;Limits'!B59</f>
        <v>% V/V</v>
      </c>
      <c r="C112" s="175" t="str">
        <f>'Methods&amp;Limits'!E59</f>
        <v>EN-ISO 22854</v>
      </c>
      <c r="D112" s="157">
        <f>'Methods&amp;Limits'!F59</f>
        <v>2008</v>
      </c>
      <c r="E112" s="243">
        <f>'Methods&amp;Limits'!G59</f>
        <v>0.7</v>
      </c>
      <c r="F112" s="158"/>
      <c r="G112" s="166">
        <f>'Methods&amp;Limits'!I59</f>
        <v>12.413</v>
      </c>
      <c r="H112" s="276" t="str">
        <f t="shared" si="3"/>
        <v/>
      </c>
      <c r="I112" s="426"/>
      <c r="J112" s="258"/>
      <c r="K112" s="258"/>
      <c r="L112" s="573"/>
      <c r="M112" s="574"/>
    </row>
    <row r="113" spans="1:13" ht="13.5" customHeight="1" x14ac:dyDescent="0.2">
      <c r="A113" s="174" t="str">
        <f>'Methods&amp;Limits'!A60</f>
        <v>-- Tert-butyl alcohol</v>
      </c>
      <c r="B113" s="165" t="str">
        <f>'Methods&amp;Limits'!B60</f>
        <v>% V/V</v>
      </c>
      <c r="C113" s="175" t="str">
        <f>'Methods&amp;Limits'!E60</f>
        <v>EN-ISO 22854</v>
      </c>
      <c r="D113" s="157">
        <f>'Methods&amp;Limits'!F60</f>
        <v>2008</v>
      </c>
      <c r="E113" s="243">
        <f>'Methods&amp;Limits'!G60</f>
        <v>0.7</v>
      </c>
      <c r="F113" s="158"/>
      <c r="G113" s="166">
        <f>'Methods&amp;Limits'!I60</f>
        <v>15.413</v>
      </c>
      <c r="H113" s="276" t="str">
        <f t="shared" si="3"/>
        <v/>
      </c>
      <c r="I113" s="426"/>
      <c r="J113" s="258"/>
      <c r="K113" s="258"/>
      <c r="L113" s="573"/>
      <c r="M113" s="574"/>
    </row>
    <row r="114" spans="1:13" ht="13.5" customHeight="1" x14ac:dyDescent="0.2">
      <c r="A114" s="174" t="str">
        <f>'Methods&amp;Limits'!A61</f>
        <v>-- Iso-butyl alcohol</v>
      </c>
      <c r="B114" s="165" t="str">
        <f>'Methods&amp;Limits'!B61</f>
        <v>% V/V</v>
      </c>
      <c r="C114" s="175" t="str">
        <f>'Methods&amp;Limits'!E61</f>
        <v>EN-ISO 22854</v>
      </c>
      <c r="D114" s="157">
        <f>'Methods&amp;Limits'!F61</f>
        <v>2008</v>
      </c>
      <c r="E114" s="243">
        <f>'Methods&amp;Limits'!G61</f>
        <v>0.7</v>
      </c>
      <c r="F114" s="158"/>
      <c r="G114" s="166">
        <f>'Methods&amp;Limits'!I61</f>
        <v>15.413</v>
      </c>
      <c r="H114" s="276" t="str">
        <f t="shared" si="3"/>
        <v/>
      </c>
      <c r="I114" s="426"/>
      <c r="J114" s="258"/>
      <c r="K114" s="258"/>
      <c r="L114" s="573"/>
      <c r="M114" s="574"/>
    </row>
    <row r="115" spans="1:13" ht="13.5" customHeight="1" x14ac:dyDescent="0.2">
      <c r="A115" s="174" t="str">
        <f>'Methods&amp;Limits'!A62</f>
        <v>-- Ethers with 5 or more carbon atoms per molecule</v>
      </c>
      <c r="B115" s="165" t="str">
        <f>'Methods&amp;Limits'!B62</f>
        <v>% V/V</v>
      </c>
      <c r="C115" s="175" t="str">
        <f>'Methods&amp;Limits'!E62</f>
        <v>EN-ISO 22854</v>
      </c>
      <c r="D115" s="157">
        <f>'Methods&amp;Limits'!F62</f>
        <v>2008</v>
      </c>
      <c r="E115" s="243">
        <f>'Methods&amp;Limits'!G62</f>
        <v>0.9</v>
      </c>
      <c r="F115" s="158"/>
      <c r="G115" s="166">
        <f>'Methods&amp;Limits'!I62</f>
        <v>22.530999999999999</v>
      </c>
      <c r="H115" s="276" t="str">
        <f t="shared" si="3"/>
        <v/>
      </c>
      <c r="I115" s="426"/>
      <c r="J115" s="258"/>
      <c r="K115" s="258"/>
      <c r="L115" s="573"/>
      <c r="M115" s="574"/>
    </row>
    <row r="116" spans="1:13" ht="13.5" customHeight="1" x14ac:dyDescent="0.2">
      <c r="A116" s="174" t="str">
        <f>'Methods&amp;Limits'!A63</f>
        <v>-- other oxygenates</v>
      </c>
      <c r="B116" s="156" t="str">
        <f>'Methods&amp;Limits'!B63</f>
        <v>% V/V</v>
      </c>
      <c r="C116" s="175" t="str">
        <f>'Methods&amp;Limits'!E63</f>
        <v>EN-ISO 22854</v>
      </c>
      <c r="D116" s="157">
        <f>'Methods&amp;Limits'!F63</f>
        <v>2008</v>
      </c>
      <c r="E116" s="243">
        <f>'Methods&amp;Limits'!G63</f>
        <v>0.7</v>
      </c>
      <c r="F116" s="158"/>
      <c r="G116" s="166">
        <f>'Methods&amp;Limits'!I63</f>
        <v>15.413</v>
      </c>
      <c r="H116" s="276" t="str">
        <f t="shared" si="3"/>
        <v/>
      </c>
      <c r="I116" s="426"/>
      <c r="J116" s="258"/>
      <c r="K116" s="258"/>
      <c r="L116" s="573"/>
      <c r="M116" s="574"/>
    </row>
    <row r="117" spans="1:13" ht="13.5" customHeight="1" x14ac:dyDescent="0.2">
      <c r="A117" s="200" t="str">
        <f>'Methods&amp;Limits'!A64:A64</f>
        <v>Sulphur content (sulphur free, from 2005)**</v>
      </c>
      <c r="B117" s="209" t="str">
        <f>'Methods&amp;Limits'!B64</f>
        <v>mg/kg</v>
      </c>
      <c r="C117" s="38" t="str">
        <f>'Methods&amp;Limits'!E64</f>
        <v>EN-ISO 14596</v>
      </c>
      <c r="D117" s="157">
        <f>'Methods&amp;Limits'!F64</f>
        <v>1998</v>
      </c>
      <c r="E117" s="246">
        <f>'Methods&amp;Limits'!G64</f>
        <v>5</v>
      </c>
      <c r="F117" s="158"/>
      <c r="G117" s="166">
        <f>'Methods&amp;Limits'!I64</f>
        <v>12.95</v>
      </c>
      <c r="H117" s="276" t="str">
        <f>IF(E$38="","",IF(E$38&gt;G117,"Yes",""))</f>
        <v/>
      </c>
      <c r="I117" s="426"/>
      <c r="J117" s="258"/>
      <c r="K117" s="258"/>
      <c r="L117" s="573"/>
      <c r="M117" s="574"/>
    </row>
    <row r="118" spans="1:13" ht="13.5" customHeight="1" x14ac:dyDescent="0.2">
      <c r="A118" s="206"/>
      <c r="B118" s="205"/>
      <c r="C118" s="38" t="str">
        <f>'Methods&amp;Limits'!E65</f>
        <v>EN 24260</v>
      </c>
      <c r="D118" s="157">
        <f>'Methods&amp;Limits'!F65</f>
        <v>1994</v>
      </c>
      <c r="E118" s="246">
        <f>'Methods&amp;Limits'!G65</f>
        <v>1</v>
      </c>
      <c r="F118" s="158"/>
      <c r="G118" s="166">
        <f>'Methods&amp;Limits'!I65</f>
        <v>10.59</v>
      </c>
      <c r="H118" s="276" t="str">
        <f>IF(E$38="","",IF(E$38&gt;G118,"Yes",""))</f>
        <v/>
      </c>
      <c r="I118" s="426"/>
      <c r="J118" s="258"/>
      <c r="K118" s="258"/>
      <c r="L118" s="573"/>
      <c r="M118" s="574"/>
    </row>
    <row r="119" spans="1:13" ht="13.5" customHeight="1" x14ac:dyDescent="0.2">
      <c r="A119" s="206"/>
      <c r="B119" s="205"/>
      <c r="C119" s="38" t="str">
        <f>'Methods&amp;Limits'!E66</f>
        <v>EN-ISO 20846</v>
      </c>
      <c r="D119" s="157">
        <f>'Methods&amp;Limits'!F66</f>
        <v>2004</v>
      </c>
      <c r="E119" s="246">
        <f>'Methods&amp;Limits'!G66</f>
        <v>2.7</v>
      </c>
      <c r="F119" s="158"/>
      <c r="G119" s="166">
        <f>'Methods&amp;Limits'!I66</f>
        <v>11.593</v>
      </c>
      <c r="H119" s="276" t="str">
        <f>IF(E$38="","",IF(E$38&gt;G119,"Yes",""))</f>
        <v/>
      </c>
      <c r="I119" s="426"/>
      <c r="J119" s="258"/>
      <c r="K119" s="258"/>
      <c r="L119" s="573"/>
      <c r="M119" s="574"/>
    </row>
    <row r="120" spans="1:13" ht="13.5" customHeight="1" x14ac:dyDescent="0.2">
      <c r="A120" s="206"/>
      <c r="B120" s="210"/>
      <c r="C120" s="38" t="str">
        <f>'Methods&amp;Limits'!E67</f>
        <v>EN-ISO 20884</v>
      </c>
      <c r="D120" s="157">
        <f>'Methods&amp;Limits'!F67</f>
        <v>2004</v>
      </c>
      <c r="E120" s="246">
        <f>'Methods&amp;Limits'!G67</f>
        <v>3.1</v>
      </c>
      <c r="F120" s="158"/>
      <c r="G120" s="166">
        <f>'Methods&amp;Limits'!I67</f>
        <v>11.829000000000001</v>
      </c>
      <c r="H120" s="276" t="str">
        <f>IF(E$38="","",IF(E$38&gt;G120,"Yes",""))</f>
        <v/>
      </c>
      <c r="I120" s="426"/>
      <c r="J120" s="258"/>
      <c r="K120" s="258"/>
      <c r="L120" s="573"/>
      <c r="M120" s="574"/>
    </row>
    <row r="121" spans="1:13" ht="13.5" customHeight="1" x14ac:dyDescent="0.2">
      <c r="A121" s="206" t="str">
        <f>'Methods&amp;Limits'!A68:A68</f>
        <v>Lead content</v>
      </c>
      <c r="B121" s="205" t="str">
        <f>'Methods&amp;Limits'!B68</f>
        <v>g/l</v>
      </c>
      <c r="C121" s="38" t="str">
        <f>'Methods&amp;Limits'!E68</f>
        <v>EN 237</v>
      </c>
      <c r="D121" s="157">
        <f>'Methods&amp;Limits'!F68</f>
        <v>2004</v>
      </c>
      <c r="E121" s="457">
        <f>'Methods&amp;Limits'!G68</f>
        <v>6.1999999999999998E-3</v>
      </c>
      <c r="F121" s="458"/>
      <c r="G121" s="457">
        <f>'Methods&amp;Limits'!I68</f>
        <v>8.657999999999999E-3</v>
      </c>
      <c r="H121" s="276" t="str">
        <f>IF(E39="","",IF(E39&gt;G121,"Yes",""))</f>
        <v/>
      </c>
      <c r="I121" s="426"/>
      <c r="J121" s="258"/>
      <c r="K121" s="258"/>
      <c r="L121" s="573"/>
      <c r="M121" s="574"/>
    </row>
    <row r="122" spans="1:13" ht="13.5" customHeight="1" x14ac:dyDescent="0.2">
      <c r="A122" s="200" t="str">
        <f>'Methods&amp;Limits'!A69:A69</f>
        <v>Manganese</v>
      </c>
      <c r="B122" s="214" t="str">
        <f>'Methods&amp;Limits'!B69</f>
        <v>mg/l</v>
      </c>
      <c r="C122" s="38" t="str">
        <f>'Methods&amp;Limits'!E69</f>
        <v>EN 16135</v>
      </c>
      <c r="D122" s="157">
        <f>'Methods&amp;Limits'!F69</f>
        <v>2011</v>
      </c>
      <c r="E122" s="243">
        <f>'Methods&amp;Limits'!G69</f>
        <v>1.53</v>
      </c>
      <c r="F122" s="34"/>
      <c r="G122" s="166">
        <f>'Methods&amp;Limits'!I69</f>
        <v>2.9026999999999998</v>
      </c>
      <c r="H122" s="276" t="str">
        <f>IF(E$40="","",IF(E$40&gt;G122,"Yes",""))</f>
        <v>Yes</v>
      </c>
      <c r="I122" s="426"/>
      <c r="J122" s="258" t="s">
        <v>308</v>
      </c>
      <c r="K122" s="466" t="s">
        <v>904</v>
      </c>
      <c r="L122" s="573" t="s">
        <v>905</v>
      </c>
      <c r="M122" s="574"/>
    </row>
    <row r="123" spans="1:13" x14ac:dyDescent="0.2">
      <c r="A123" s="202"/>
      <c r="B123" s="215"/>
      <c r="C123" s="38" t="str">
        <f>'Methods&amp;Limits'!E70</f>
        <v>EN 16136</v>
      </c>
      <c r="D123" s="157">
        <f>'Methods&amp;Limits'!F70</f>
        <v>2011</v>
      </c>
      <c r="E123" s="243">
        <f>'Methods&amp;Limits'!G70</f>
        <v>1.76</v>
      </c>
      <c r="F123" s="34"/>
      <c r="G123" s="166">
        <f>'Methods&amp;Limits'!I70</f>
        <v>3.0384000000000002</v>
      </c>
      <c r="H123" s="276" t="str">
        <f>IF(E$40="","",IF(E$40&gt;G123,"Yes",""))</f>
        <v>Yes</v>
      </c>
      <c r="I123" s="426"/>
      <c r="J123" s="258"/>
      <c r="K123" s="281"/>
      <c r="L123" s="573"/>
      <c r="M123" s="574"/>
    </row>
    <row r="124" spans="1:13" x14ac:dyDescent="0.2">
      <c r="I124" s="54"/>
    </row>
    <row r="125" spans="1:13" x14ac:dyDescent="0.2">
      <c r="I125" s="54"/>
    </row>
    <row r="126" spans="1:13" x14ac:dyDescent="0.2">
      <c r="I126" s="54"/>
    </row>
    <row r="127" spans="1:13" x14ac:dyDescent="0.2">
      <c r="I127" s="54"/>
    </row>
  </sheetData>
  <sheetProtection algorithmName="SHA-512" hashValue="r9o9ohsAY2FyLK8uK4ImfLiylg1gOj8iY8zkgggWuueNwUxbxfvdns2ayG7E55cl2cvEmwcJlkaYnQ9tpvAbjA==" saltValue="cRf4YXta8bZIfr9kcSh8fg==" spinCount="100000" sheet="1" objects="1" scenarios="1" sort="0"/>
  <mergeCells count="85">
    <mergeCell ref="L120:M120"/>
    <mergeCell ref="L121:M121"/>
    <mergeCell ref="L122:M122"/>
    <mergeCell ref="L123:M123"/>
    <mergeCell ref="L114:M114"/>
    <mergeCell ref="L115:M115"/>
    <mergeCell ref="L116:M116"/>
    <mergeCell ref="L117:M117"/>
    <mergeCell ref="L118:M118"/>
    <mergeCell ref="L119:M119"/>
    <mergeCell ref="L113:M113"/>
    <mergeCell ref="L101:M101"/>
    <mergeCell ref="L102:M102"/>
    <mergeCell ref="L103:M103"/>
    <mergeCell ref="L104:M104"/>
    <mergeCell ref="L105:M105"/>
    <mergeCell ref="L106:M106"/>
    <mergeCell ref="L107:M107"/>
    <mergeCell ref="L108:M108"/>
    <mergeCell ref="L110:M110"/>
    <mergeCell ref="L111:M111"/>
    <mergeCell ref="L112:M112"/>
    <mergeCell ref="L100:M100"/>
    <mergeCell ref="L87:M87"/>
    <mergeCell ref="L88:M88"/>
    <mergeCell ref="L90:M90"/>
    <mergeCell ref="L91:M91"/>
    <mergeCell ref="L92:M92"/>
    <mergeCell ref="L93:M93"/>
    <mergeCell ref="L94:M94"/>
    <mergeCell ref="L95:M95"/>
    <mergeCell ref="L96:M96"/>
    <mergeCell ref="L97:M97"/>
    <mergeCell ref="L98:M98"/>
    <mergeCell ref="L86:M86"/>
    <mergeCell ref="L73:M73"/>
    <mergeCell ref="L75:M75"/>
    <mergeCell ref="L76:M76"/>
    <mergeCell ref="L78:M78"/>
    <mergeCell ref="L79:M79"/>
    <mergeCell ref="L80:M80"/>
    <mergeCell ref="L81:M81"/>
    <mergeCell ref="L82:M82"/>
    <mergeCell ref="L83:M83"/>
    <mergeCell ref="L84:M84"/>
    <mergeCell ref="L85:M85"/>
    <mergeCell ref="L72:M72"/>
    <mergeCell ref="F60:G60"/>
    <mergeCell ref="J60:J61"/>
    <mergeCell ref="L62:M62"/>
    <mergeCell ref="L63:M63"/>
    <mergeCell ref="L64:M64"/>
    <mergeCell ref="L65:M65"/>
    <mergeCell ref="L67:M67"/>
    <mergeCell ref="L68:M68"/>
    <mergeCell ref="L69:M69"/>
    <mergeCell ref="L70:M70"/>
    <mergeCell ref="L71:M71"/>
    <mergeCell ref="L60:M60"/>
    <mergeCell ref="C59:I59"/>
    <mergeCell ref="J59:M59"/>
    <mergeCell ref="P21:P23"/>
    <mergeCell ref="P28:P29"/>
    <mergeCell ref="Q28:Q29"/>
    <mergeCell ref="A44:D44"/>
    <mergeCell ref="E45:L46"/>
    <mergeCell ref="E47:L47"/>
    <mergeCell ref="E48:L48"/>
    <mergeCell ref="E49:L49"/>
    <mergeCell ref="E50:L50"/>
    <mergeCell ref="E51:L51"/>
    <mergeCell ref="A54:L54"/>
    <mergeCell ref="C14:K15"/>
    <mergeCell ref="L14:O14"/>
    <mergeCell ref="P14:Q14"/>
    <mergeCell ref="L15:M15"/>
    <mergeCell ref="N15:O15"/>
    <mergeCell ref="P15:Q15"/>
    <mergeCell ref="B3:E3"/>
    <mergeCell ref="G3:Q10"/>
    <mergeCell ref="B4:E4"/>
    <mergeCell ref="B5:E5"/>
    <mergeCell ref="B6:E6"/>
    <mergeCell ref="B7:E7"/>
    <mergeCell ref="C8:E8"/>
  </mergeCells>
  <dataValidations count="2">
    <dataValidation type="whole" operator="greaterThanOrEqual" allowBlank="1" showInputMessage="1" showErrorMessage="1" sqref="C17:C40 B45:B50 D45:D50 I17:I40">
      <formula1>0</formula1>
    </dataValidation>
    <dataValidation type="decimal" operator="greaterThanOrEqual" allowBlank="1" showInputMessage="1" showErrorMessage="1" sqref="D17:H40 J17:M41">
      <formula1>0</formula1>
    </dataValidation>
  </dataValidations>
  <hyperlinks>
    <hyperlink ref="R1" location="'Submission Report'!A1" display="&lt;-- GO BACK"/>
  </hyperlinks>
  <pageMargins left="0.75" right="0.75" top="1" bottom="1" header="0.4921259845" footer="0.4921259845"/>
  <pageSetup paperSize="9" scale="54" fitToHeight="0" orientation="landscape" r:id="rId1"/>
  <headerFooter alignWithMargins="0">
    <oddHeader>&amp;L&amp;F&amp;C&amp;A</oddHeader>
    <oddFooter>&amp;L&amp;D&amp;CPege &amp;P of &amp;N</oddFooter>
  </headerFooter>
  <rowBreaks count="1" manualBreakCount="1">
    <brk id="52" max="16" man="1"/>
  </rowBreaks>
  <ignoredErrors>
    <ignoredError sqref="B51:D51 C45:C50"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theme="2" tint="-0.499984740745262"/>
  </sheetPr>
  <dimension ref="B1:W512"/>
  <sheetViews>
    <sheetView zoomScale="85" zoomScaleNormal="85" workbookViewId="0"/>
  </sheetViews>
  <sheetFormatPr defaultColWidth="9.140625" defaultRowHeight="12.75" x14ac:dyDescent="0.2"/>
  <cols>
    <col min="1" max="1" width="9.140625" style="278"/>
    <col min="2" max="2" width="5" style="278" customWidth="1"/>
    <col min="3" max="3" width="25.5703125" style="278" bestFit="1" customWidth="1"/>
    <col min="4" max="4" width="8.42578125" style="278" customWidth="1"/>
    <col min="5" max="5" width="64.85546875" style="278" bestFit="1" customWidth="1"/>
    <col min="6" max="6" width="9.140625" style="278"/>
    <col min="7" max="7" width="4.85546875" style="278" customWidth="1"/>
    <col min="8" max="8" width="26.140625" style="278" bestFit="1" customWidth="1"/>
    <col min="9" max="9" width="5.42578125" style="278" customWidth="1"/>
    <col min="10" max="10" width="32.5703125" style="278" bestFit="1" customWidth="1"/>
    <col min="11" max="13" width="9.140625" style="278"/>
    <col min="14" max="14" width="11.42578125" style="278" bestFit="1" customWidth="1"/>
    <col min="15" max="15" width="14" style="278" bestFit="1" customWidth="1"/>
    <col min="16" max="16" width="9.140625" style="278"/>
    <col min="17" max="17" width="16" style="278" bestFit="1" customWidth="1"/>
    <col min="18" max="18" width="47" style="278" bestFit="1" customWidth="1"/>
    <col min="19" max="21" width="9.140625" style="278"/>
    <col min="22" max="22" width="48.85546875" style="278" customWidth="1"/>
    <col min="23" max="16384" width="9.140625" style="278"/>
  </cols>
  <sheetData>
    <row r="1" spans="2:23" x14ac:dyDescent="0.2">
      <c r="H1" s="278" t="s">
        <v>488</v>
      </c>
      <c r="N1" s="278" t="s">
        <v>483</v>
      </c>
      <c r="O1" s="278" t="s">
        <v>485</v>
      </c>
    </row>
    <row r="2" spans="2:23" x14ac:dyDescent="0.2">
      <c r="C2" s="278" t="s">
        <v>455</v>
      </c>
      <c r="D2" s="278" t="s">
        <v>456</v>
      </c>
      <c r="E2" s="278" t="s">
        <v>457</v>
      </c>
      <c r="H2" s="278" t="s">
        <v>455</v>
      </c>
      <c r="I2" s="278" t="s">
        <v>456</v>
      </c>
      <c r="J2" s="278" t="s">
        <v>457</v>
      </c>
      <c r="N2" s="278">
        <f>pTonnes</f>
        <v>531971.53</v>
      </c>
      <c r="O2" s="278">
        <f>'Regional Petrol Sampling (S)'!C31+'Regional Petrol Sampling (W)'!C31</f>
        <v>416001.73800000001</v>
      </c>
      <c r="P2" s="278">
        <f>N2-O2</f>
        <v>115969.79200000002</v>
      </c>
      <c r="Q2" s="278" t="str">
        <f>"Petrol ("&amp;S2&amp;")"</f>
        <v>Petrol (1)</v>
      </c>
      <c r="R2" s="278" t="str">
        <f>"Diesel ("&amp;S2&amp;")"</f>
        <v>Diesel (1)</v>
      </c>
      <c r="S2" s="278">
        <v>1</v>
      </c>
      <c r="V2" s="278" t="str">
        <f>Sales!A10</f>
        <v>Regular unleaded petrol (minimum RON = 91)1</v>
      </c>
      <c r="W2" s="278" t="str">
        <f>IF(Sales!B10&lt;&gt;"",Sales!B10,"")</f>
        <v/>
      </c>
    </row>
    <row r="3" spans="2:23" x14ac:dyDescent="0.2">
      <c r="B3" s="278">
        <v>1</v>
      </c>
      <c r="C3" s="282" t="s">
        <v>434</v>
      </c>
      <c r="D3" s="283" t="s">
        <v>435</v>
      </c>
      <c r="E3" s="282" t="s">
        <v>436</v>
      </c>
      <c r="G3" s="278">
        <v>1</v>
      </c>
      <c r="H3" s="282" t="s">
        <v>475</v>
      </c>
      <c r="I3" s="278" t="s">
        <v>437</v>
      </c>
      <c r="J3" s="282" t="s">
        <v>489</v>
      </c>
      <c r="N3" s="278" t="s">
        <v>484</v>
      </c>
      <c r="O3" s="278" t="s">
        <v>486</v>
      </c>
      <c r="Q3" s="278" t="str">
        <f t="shared" ref="Q3:Q16" si="0">"Petrol ("&amp;S3&amp;")"</f>
        <v>Petrol (2)</v>
      </c>
      <c r="R3" s="278" t="str">
        <f t="shared" ref="R3:R16" si="1">"Diesel ("&amp;S3&amp;")"</f>
        <v>Diesel (2)</v>
      </c>
      <c r="S3" s="278">
        <v>2</v>
      </c>
      <c r="V3" s="278" t="str">
        <f>Sales!A11</f>
        <v>Regular unleaded petrol (minimum RON = 91) E52</v>
      </c>
      <c r="W3" s="278">
        <f>IF(Sales!B11&lt;&gt;"",Sales!B11,"")</f>
        <v>0</v>
      </c>
    </row>
    <row r="4" spans="2:23" x14ac:dyDescent="0.2">
      <c r="B4" s="278">
        <v>1</v>
      </c>
      <c r="C4" s="282" t="s">
        <v>434</v>
      </c>
      <c r="D4" s="283" t="s">
        <v>437</v>
      </c>
      <c r="E4" s="282" t="s">
        <v>438</v>
      </c>
      <c r="G4" s="278">
        <v>1</v>
      </c>
      <c r="H4" s="282" t="s">
        <v>475</v>
      </c>
      <c r="I4" s="278" t="s">
        <v>439</v>
      </c>
      <c r="J4" s="282" t="s">
        <v>489</v>
      </c>
      <c r="N4" s="278">
        <f>dTonnes</f>
        <v>1883526.11</v>
      </c>
      <c r="O4" s="278">
        <f>'Regional Diesel Sampling (W)'!C31+'Regional Diesel Sampling (S)'!C31</f>
        <v>1444664.527</v>
      </c>
      <c r="P4" s="278">
        <f>N4-O4</f>
        <v>438861.5830000001</v>
      </c>
      <c r="Q4" s="278" t="str">
        <f t="shared" si="0"/>
        <v>Petrol (1+2)</v>
      </c>
      <c r="R4" s="278" t="str">
        <f t="shared" si="1"/>
        <v>Diesel (1+2)</v>
      </c>
      <c r="S4" s="278" t="s">
        <v>839</v>
      </c>
      <c r="V4" s="278" t="str">
        <f>Sales!A12</f>
        <v>Regular unleaded petrol (minimum RON = 91) E102</v>
      </c>
      <c r="W4" s="278">
        <f>IF(Sales!B12&lt;&gt;"",Sales!B12,"")</f>
        <v>0</v>
      </c>
    </row>
    <row r="5" spans="2:23" x14ac:dyDescent="0.2">
      <c r="B5" s="278">
        <v>1</v>
      </c>
      <c r="C5" s="282" t="s">
        <v>434</v>
      </c>
      <c r="D5" s="283" t="s">
        <v>439</v>
      </c>
      <c r="E5" s="282" t="s">
        <v>440</v>
      </c>
      <c r="G5" s="278">
        <v>1</v>
      </c>
      <c r="H5" s="282" t="s">
        <v>475</v>
      </c>
      <c r="I5" s="278" t="s">
        <v>441</v>
      </c>
      <c r="J5" s="282" t="s">
        <v>489</v>
      </c>
      <c r="Q5" s="278" t="str">
        <f t="shared" si="0"/>
        <v>Petrol (3)</v>
      </c>
      <c r="R5" s="278" t="str">
        <f t="shared" si="1"/>
        <v>Diesel (3)</v>
      </c>
      <c r="S5" s="278">
        <v>3</v>
      </c>
      <c r="V5" s="278" t="str">
        <f>Sales!A13</f>
        <v>Regular unleaded petrol (minimum RON = 91) E+2</v>
      </c>
      <c r="W5" s="278">
        <f>IF(Sales!B13&lt;&gt;"",Sales!B13,"")</f>
        <v>0</v>
      </c>
    </row>
    <row r="6" spans="2:23" x14ac:dyDescent="0.2">
      <c r="B6" s="278">
        <v>1</v>
      </c>
      <c r="C6" s="282" t="s">
        <v>434</v>
      </c>
      <c r="D6" s="283" t="s">
        <v>441</v>
      </c>
      <c r="E6" s="282" t="s">
        <v>442</v>
      </c>
      <c r="G6" s="278">
        <v>1</v>
      </c>
      <c r="H6" s="282" t="s">
        <v>475</v>
      </c>
      <c r="I6" s="278" t="s">
        <v>443</v>
      </c>
      <c r="J6" s="282" t="s">
        <v>489</v>
      </c>
      <c r="N6" s="278" t="s">
        <v>490</v>
      </c>
      <c r="Q6" s="278" t="str">
        <f t="shared" si="0"/>
        <v>Petrol (4)</v>
      </c>
      <c r="R6" s="278" t="str">
        <f t="shared" si="1"/>
        <v>Diesel (4)</v>
      </c>
      <c r="S6" s="278">
        <v>4</v>
      </c>
      <c r="V6" s="278" t="str">
        <f>Sales!A14</f>
        <v>Unleaded petrol (minimum RON = 95)1</v>
      </c>
      <c r="W6" s="278" t="str">
        <f>IF(Sales!B14&lt;&gt;"",Sales!B14,"")</f>
        <v/>
      </c>
    </row>
    <row r="7" spans="2:23" x14ac:dyDescent="0.2">
      <c r="B7" s="278">
        <v>1</v>
      </c>
      <c r="C7" s="282" t="s">
        <v>434</v>
      </c>
      <c r="D7" s="283" t="s">
        <v>443</v>
      </c>
      <c r="E7" s="282" t="s">
        <v>444</v>
      </c>
      <c r="G7" s="278">
        <v>1</v>
      </c>
      <c r="H7" s="282" t="s">
        <v>475</v>
      </c>
      <c r="I7" s="278" t="s">
        <v>445</v>
      </c>
      <c r="J7" s="282" t="s">
        <v>489</v>
      </c>
      <c r="N7" s="278" t="s">
        <v>491</v>
      </c>
      <c r="Q7" s="278" t="str">
        <f t="shared" si="0"/>
        <v>Petrol (3+4)</v>
      </c>
      <c r="R7" s="278" t="str">
        <f t="shared" si="1"/>
        <v>Diesel (3+4)</v>
      </c>
      <c r="S7" s="278" t="s">
        <v>840</v>
      </c>
      <c r="V7" s="278" t="str">
        <f>Sales!A15</f>
        <v>Unleaded petrol (minimum RON = 95) E52</v>
      </c>
      <c r="W7" s="278">
        <f>IF(Sales!B15&lt;&gt;"",Sales!B15,"")</f>
        <v>0</v>
      </c>
    </row>
    <row r="8" spans="2:23" x14ac:dyDescent="0.2">
      <c r="B8" s="278">
        <v>1</v>
      </c>
      <c r="C8" s="282" t="s">
        <v>434</v>
      </c>
      <c r="D8" s="283" t="s">
        <v>445</v>
      </c>
      <c r="E8" s="282" t="s">
        <v>446</v>
      </c>
      <c r="G8" s="278">
        <v>1</v>
      </c>
      <c r="H8" s="282" t="s">
        <v>475</v>
      </c>
      <c r="I8" s="278" t="s">
        <v>447</v>
      </c>
      <c r="J8" s="282" t="s">
        <v>489</v>
      </c>
      <c r="N8" s="278" t="s">
        <v>492</v>
      </c>
      <c r="Q8" s="278" t="str">
        <f t="shared" si="0"/>
        <v>Petrol (5)</v>
      </c>
      <c r="R8" s="278" t="str">
        <f t="shared" si="1"/>
        <v>Diesel (5)</v>
      </c>
      <c r="S8" s="278">
        <v>5</v>
      </c>
      <c r="V8" s="278" t="str">
        <f>Sales!A16</f>
        <v>Unleaded petrol (minimum RON = 95) E102</v>
      </c>
      <c r="W8" s="278" t="str">
        <f>IF(Sales!B16&lt;&gt;"",Sales!B16,"")</f>
        <v>Super 95</v>
      </c>
    </row>
    <row r="9" spans="2:23" x14ac:dyDescent="0.2">
      <c r="B9" s="278">
        <v>1</v>
      </c>
      <c r="C9" s="282" t="s">
        <v>434</v>
      </c>
      <c r="D9" s="283" t="s">
        <v>447</v>
      </c>
      <c r="E9" s="282" t="s">
        <v>448</v>
      </c>
      <c r="G9" s="278">
        <v>1</v>
      </c>
      <c r="H9" s="282" t="s">
        <v>475</v>
      </c>
      <c r="I9" s="278" t="s">
        <v>449</v>
      </c>
      <c r="J9" s="282" t="s">
        <v>489</v>
      </c>
      <c r="N9" s="278" t="s">
        <v>493</v>
      </c>
      <c r="Q9" s="278" t="str">
        <f t="shared" si="0"/>
        <v>Petrol (6)</v>
      </c>
      <c r="R9" s="278" t="str">
        <f t="shared" si="1"/>
        <v>Diesel (6)</v>
      </c>
      <c r="S9" s="278">
        <v>6</v>
      </c>
      <c r="V9" s="278" t="str">
        <f>Sales!A17</f>
        <v>Unleaded petrol (minimum RON = 95) E+2</v>
      </c>
      <c r="W9" s="278">
        <f>IF(Sales!B17&lt;&gt;"",Sales!B17,"")</f>
        <v>0</v>
      </c>
    </row>
    <row r="10" spans="2:23" x14ac:dyDescent="0.2">
      <c r="B10" s="278">
        <v>1</v>
      </c>
      <c r="C10" s="282" t="s">
        <v>434</v>
      </c>
      <c r="D10" s="283" t="s">
        <v>449</v>
      </c>
      <c r="E10" s="282" t="s">
        <v>450</v>
      </c>
      <c r="G10" s="278">
        <v>1</v>
      </c>
      <c r="H10" s="282" t="s">
        <v>475</v>
      </c>
      <c r="I10" s="278" t="s">
        <v>451</v>
      </c>
      <c r="J10" s="282" t="s">
        <v>489</v>
      </c>
      <c r="N10" s="278" t="s">
        <v>494</v>
      </c>
      <c r="Q10" s="278" t="str">
        <f t="shared" si="0"/>
        <v>Petrol (5+6)</v>
      </c>
      <c r="R10" s="278" t="str">
        <f t="shared" si="1"/>
        <v>Diesel (5+6)</v>
      </c>
      <c r="S10" s="278" t="s">
        <v>841</v>
      </c>
      <c r="V10" s="278" t="str">
        <f>Sales!A18</f>
        <v>Unleaded petrol (minimum 95 &lt; RON &lt; 98)1</v>
      </c>
      <c r="W10" s="278" t="str">
        <f>IF(Sales!B18&lt;&gt;"",Sales!B18,"")</f>
        <v/>
      </c>
    </row>
    <row r="11" spans="2:23" x14ac:dyDescent="0.2">
      <c r="B11" s="278">
        <v>1</v>
      </c>
      <c r="C11" s="282" t="s">
        <v>434</v>
      </c>
      <c r="D11" s="283" t="s">
        <v>451</v>
      </c>
      <c r="E11" s="282" t="s">
        <v>452</v>
      </c>
      <c r="G11" s="278">
        <v>1</v>
      </c>
      <c r="H11" s="282" t="s">
        <v>475</v>
      </c>
      <c r="I11" s="278" t="s">
        <v>518</v>
      </c>
      <c r="J11" s="282" t="s">
        <v>489</v>
      </c>
      <c r="N11" s="278" t="s">
        <v>495</v>
      </c>
      <c r="Q11" s="278" t="str">
        <f t="shared" si="0"/>
        <v>Petrol (7)</v>
      </c>
      <c r="R11" s="278" t="str">
        <f t="shared" si="1"/>
        <v>Diesel (7)</v>
      </c>
      <c r="S11" s="278">
        <v>7</v>
      </c>
      <c r="V11" s="278" t="str">
        <f>Sales!A19</f>
        <v>Unleaded petrol (minimum 95 &lt; RON &lt; 98) E52</v>
      </c>
      <c r="W11" s="278">
        <f>IF(Sales!B19&lt;&gt;"",Sales!B19,"")</f>
        <v>0</v>
      </c>
    </row>
    <row r="12" spans="2:23" x14ac:dyDescent="0.2">
      <c r="B12" s="278">
        <v>1</v>
      </c>
      <c r="C12" s="282" t="s">
        <v>434</v>
      </c>
      <c r="D12" s="283" t="s">
        <v>453</v>
      </c>
      <c r="E12" s="282" t="s">
        <v>454</v>
      </c>
      <c r="G12" s="278">
        <v>1</v>
      </c>
      <c r="H12" s="282" t="s">
        <v>475</v>
      </c>
      <c r="I12" s="278" t="s">
        <v>519</v>
      </c>
      <c r="J12" s="282" t="s">
        <v>489</v>
      </c>
      <c r="N12" s="278" t="s">
        <v>496</v>
      </c>
      <c r="Q12" s="278" t="str">
        <f t="shared" si="0"/>
        <v>Petrol (8)</v>
      </c>
      <c r="R12" s="278" t="str">
        <f t="shared" si="1"/>
        <v>Diesel (8)</v>
      </c>
      <c r="S12" s="278">
        <v>8</v>
      </c>
      <c r="V12" s="278" t="str">
        <f>Sales!A20</f>
        <v>Unleaded petrol (minimum 95 &lt; RON &lt; 98) E102</v>
      </c>
      <c r="W12" s="278">
        <f>IF(Sales!B20&lt;&gt;"",Sales!B20,"")</f>
        <v>0</v>
      </c>
    </row>
    <row r="13" spans="2:23" x14ac:dyDescent="0.2">
      <c r="B13" s="278">
        <v>1</v>
      </c>
      <c r="C13" s="282" t="s">
        <v>459</v>
      </c>
      <c r="D13" s="283" t="s">
        <v>443</v>
      </c>
      <c r="E13" s="282" t="s">
        <v>460</v>
      </c>
      <c r="G13" s="278">
        <v>1</v>
      </c>
      <c r="H13" s="282" t="s">
        <v>475</v>
      </c>
      <c r="I13" s="278" t="s">
        <v>520</v>
      </c>
      <c r="J13" s="282" t="s">
        <v>489</v>
      </c>
      <c r="N13" s="278" t="s">
        <v>497</v>
      </c>
      <c r="Q13" s="278" t="str">
        <f t="shared" si="0"/>
        <v>Petrol (7+8)</v>
      </c>
      <c r="R13" s="278" t="str">
        <f t="shared" si="1"/>
        <v>Diesel (7+8)</v>
      </c>
      <c r="S13" s="278" t="s">
        <v>842</v>
      </c>
      <c r="V13" s="278" t="str">
        <f>Sales!A21</f>
        <v>Unleaded petrol (minimum 95 &lt; RON &lt; 98) E+2</v>
      </c>
      <c r="W13" s="278">
        <f>IF(Sales!B21&lt;&gt;"",Sales!B21,"")</f>
        <v>0</v>
      </c>
    </row>
    <row r="14" spans="2:23" x14ac:dyDescent="0.2">
      <c r="B14" s="278">
        <v>1</v>
      </c>
      <c r="C14" s="282" t="s">
        <v>459</v>
      </c>
      <c r="D14" s="283" t="s">
        <v>445</v>
      </c>
      <c r="E14" s="282" t="s">
        <v>461</v>
      </c>
      <c r="G14" s="278">
        <v>1</v>
      </c>
      <c r="H14" s="282" t="s">
        <v>475</v>
      </c>
      <c r="I14" s="278" t="s">
        <v>521</v>
      </c>
      <c r="J14" s="282" t="s">
        <v>489</v>
      </c>
      <c r="N14" s="278" t="s">
        <v>498</v>
      </c>
      <c r="Q14" s="278" t="str">
        <f t="shared" si="0"/>
        <v>Petrol (9)</v>
      </c>
      <c r="R14" s="278" t="str">
        <f t="shared" si="1"/>
        <v>Diesel (9)</v>
      </c>
      <c r="S14" s="278">
        <v>9</v>
      </c>
      <c r="V14" s="278" t="str">
        <f>Sales!A22</f>
        <v>Unleaded petrol (minimum RON &gt;= 98)1</v>
      </c>
      <c r="W14" s="278" t="str">
        <f>IF(Sales!B22&lt;&gt;"",Sales!B22,"")</f>
        <v/>
      </c>
    </row>
    <row r="15" spans="2:23" x14ac:dyDescent="0.2">
      <c r="B15" s="278">
        <v>1</v>
      </c>
      <c r="C15" s="282" t="s">
        <v>459</v>
      </c>
      <c r="D15" s="283" t="s">
        <v>449</v>
      </c>
      <c r="E15" s="282" t="s">
        <v>462</v>
      </c>
      <c r="G15" s="278">
        <v>1</v>
      </c>
      <c r="H15" s="282" t="s">
        <v>475</v>
      </c>
      <c r="I15" s="278" t="s">
        <v>522</v>
      </c>
      <c r="J15" s="282" t="s">
        <v>489</v>
      </c>
      <c r="N15" s="278" t="s">
        <v>499</v>
      </c>
      <c r="Q15" s="278" t="str">
        <f t="shared" si="0"/>
        <v>Petrol (10)</v>
      </c>
      <c r="R15" s="278" t="str">
        <f t="shared" si="1"/>
        <v>Diesel (10)</v>
      </c>
      <c r="S15" s="278">
        <v>10</v>
      </c>
      <c r="V15" s="278" t="str">
        <f>Sales!A23</f>
        <v>Unleaded petrol (minimum RON &gt;= 98) E52</v>
      </c>
      <c r="W15" s="278" t="str">
        <f>IF(Sales!B23&lt;&gt;"",Sales!B23,"")</f>
        <v>Super Plus 98</v>
      </c>
    </row>
    <row r="16" spans="2:23" x14ac:dyDescent="0.2">
      <c r="B16" s="278">
        <v>1</v>
      </c>
      <c r="C16" s="282" t="s">
        <v>459</v>
      </c>
      <c r="D16" s="283" t="s">
        <v>451</v>
      </c>
      <c r="E16" s="282" t="s">
        <v>463</v>
      </c>
      <c r="G16" s="278">
        <v>1</v>
      </c>
      <c r="H16" s="282" t="s">
        <v>475</v>
      </c>
      <c r="I16" s="278" t="s">
        <v>523</v>
      </c>
      <c r="J16" s="282" t="s">
        <v>489</v>
      </c>
      <c r="N16" s="278" t="s">
        <v>500</v>
      </c>
      <c r="Q16" s="278" t="str">
        <f t="shared" si="0"/>
        <v>Petrol (9+10)</v>
      </c>
      <c r="R16" s="278" t="str">
        <f t="shared" si="1"/>
        <v>Diesel (9+10)</v>
      </c>
      <c r="S16" s="278" t="s">
        <v>843</v>
      </c>
      <c r="V16" s="278" t="str">
        <f>Sales!A24</f>
        <v>Unleaded petrol (minimum RON &gt;= 98) E102</v>
      </c>
      <c r="W16" s="278">
        <f>IF(Sales!B24&lt;&gt;"",Sales!B24,"")</f>
        <v>0</v>
      </c>
    </row>
    <row r="17" spans="2:23" x14ac:dyDescent="0.2">
      <c r="B17" s="278">
        <v>1</v>
      </c>
      <c r="C17" s="282" t="s">
        <v>459</v>
      </c>
      <c r="D17" s="283" t="s">
        <v>464</v>
      </c>
      <c r="E17" s="282" t="s">
        <v>465</v>
      </c>
      <c r="G17" s="278">
        <v>1</v>
      </c>
      <c r="H17" s="282" t="s">
        <v>475</v>
      </c>
      <c r="I17" s="278" t="s">
        <v>524</v>
      </c>
      <c r="J17" s="282" t="s">
        <v>489</v>
      </c>
      <c r="N17" s="278" t="s">
        <v>501</v>
      </c>
      <c r="R17" s="278" t="s">
        <v>844</v>
      </c>
      <c r="V17" s="278" t="str">
        <f>Sales!A25</f>
        <v>Unleaded petrol (minimum RON &gt;= 98) E+2</v>
      </c>
      <c r="W17" s="278">
        <f>IF(Sales!B25&lt;&gt;"",Sales!B25,"")</f>
        <v>0</v>
      </c>
    </row>
    <row r="18" spans="2:23" x14ac:dyDescent="0.2">
      <c r="B18" s="278">
        <v>1</v>
      </c>
      <c r="C18" s="282" t="s">
        <v>466</v>
      </c>
      <c r="D18" s="283" t="s">
        <v>467</v>
      </c>
      <c r="E18" s="282" t="s">
        <v>471</v>
      </c>
      <c r="G18" s="278">
        <v>1</v>
      </c>
      <c r="H18" s="282" t="s">
        <v>475</v>
      </c>
      <c r="I18" s="278" t="s">
        <v>525</v>
      </c>
      <c r="J18" s="282" t="s">
        <v>489</v>
      </c>
      <c r="N18" s="278" t="s">
        <v>502</v>
      </c>
      <c r="R18" s="278" t="s">
        <v>845</v>
      </c>
    </row>
    <row r="19" spans="2:23" x14ac:dyDescent="0.2">
      <c r="B19" s="278">
        <v>1</v>
      </c>
      <c r="C19" s="282" t="s">
        <v>466</v>
      </c>
      <c r="D19" s="283" t="s">
        <v>468</v>
      </c>
      <c r="E19" s="282" t="s">
        <v>472</v>
      </c>
      <c r="G19" s="278">
        <v>1</v>
      </c>
      <c r="H19" s="282" t="s">
        <v>475</v>
      </c>
      <c r="I19" s="278" t="s">
        <v>526</v>
      </c>
      <c r="J19" s="282" t="s">
        <v>489</v>
      </c>
      <c r="N19" s="278" t="s">
        <v>503</v>
      </c>
      <c r="R19" s="278" t="s">
        <v>846</v>
      </c>
      <c r="V19" s="278" t="str">
        <f>Sales!A27</f>
        <v>Diesel fuel</v>
      </c>
      <c r="W19" s="278" t="str">
        <f>IF(Sales!B27&lt;&gt;"",Sales!B27,"")</f>
        <v/>
      </c>
    </row>
    <row r="20" spans="2:23" x14ac:dyDescent="0.2">
      <c r="B20" s="278">
        <v>1</v>
      </c>
      <c r="C20" s="282" t="s">
        <v>466</v>
      </c>
      <c r="D20" s="283" t="s">
        <v>469</v>
      </c>
      <c r="E20" s="282" t="s">
        <v>474</v>
      </c>
      <c r="G20" s="278">
        <v>1</v>
      </c>
      <c r="H20" s="282" t="s">
        <v>475</v>
      </c>
      <c r="I20" s="278" t="s">
        <v>527</v>
      </c>
      <c r="J20" s="282" t="s">
        <v>489</v>
      </c>
      <c r="N20" s="278" t="s">
        <v>504</v>
      </c>
      <c r="R20" s="278" t="s">
        <v>847</v>
      </c>
      <c r="V20" s="278" t="str">
        <f>Sales!A29</f>
        <v>Diesel fuel B73</v>
      </c>
      <c r="W20" s="278" t="str">
        <f>IF(Sales!B29&lt;&gt;"",Sales!B29,"")</f>
        <v>Diesel</v>
      </c>
    </row>
    <row r="21" spans="2:23" x14ac:dyDescent="0.2">
      <c r="B21" s="278">
        <v>1</v>
      </c>
      <c r="C21" s="282" t="s">
        <v>466</v>
      </c>
      <c r="D21" s="283" t="s">
        <v>470</v>
      </c>
      <c r="E21" s="282" t="s">
        <v>473</v>
      </c>
      <c r="G21" s="278">
        <v>1</v>
      </c>
      <c r="H21" s="282" t="s">
        <v>475</v>
      </c>
      <c r="I21" s="278" t="s">
        <v>528</v>
      </c>
      <c r="J21" s="282" t="s">
        <v>489</v>
      </c>
      <c r="N21" s="278" t="s">
        <v>505</v>
      </c>
      <c r="R21" s="278" t="s">
        <v>848</v>
      </c>
      <c r="V21" s="278" t="str">
        <f>Sales!A30</f>
        <v>Diesel fuel B+4 ( &gt;7% FAME &lt;=30%)</v>
      </c>
      <c r="W21" s="278">
        <f>IF(Sales!B30&lt;&gt;"",Sales!B30,"")</f>
        <v>0</v>
      </c>
    </row>
    <row r="22" spans="2:23" x14ac:dyDescent="0.2">
      <c r="B22" s="278">
        <v>1</v>
      </c>
      <c r="C22" s="282" t="s">
        <v>475</v>
      </c>
      <c r="D22" s="283" t="s">
        <v>476</v>
      </c>
      <c r="E22" s="282" t="s">
        <v>480</v>
      </c>
      <c r="G22" s="278">
        <v>1</v>
      </c>
      <c r="H22" s="282" t="s">
        <v>475</v>
      </c>
      <c r="I22" s="278" t="s">
        <v>529</v>
      </c>
      <c r="J22" s="282" t="s">
        <v>489</v>
      </c>
      <c r="R22" s="278" t="s">
        <v>849</v>
      </c>
      <c r="V22" s="278" t="str">
        <f>Sales!A31</f>
        <v>Diesel fuel B+4 (FAME &gt;30%)</v>
      </c>
      <c r="W22" s="278">
        <f>IF(Sales!B31&lt;&gt;"",Sales!B31,"")</f>
        <v>0</v>
      </c>
    </row>
    <row r="23" spans="2:23" x14ac:dyDescent="0.2">
      <c r="B23" s="278">
        <v>1</v>
      </c>
      <c r="C23" s="282" t="s">
        <v>475</v>
      </c>
      <c r="D23" s="283" t="s">
        <v>477</v>
      </c>
      <c r="E23" s="282" t="s">
        <v>479</v>
      </c>
      <c r="G23" s="278">
        <v>1</v>
      </c>
      <c r="H23" s="282" t="s">
        <v>475</v>
      </c>
      <c r="I23" s="278" t="s">
        <v>530</v>
      </c>
      <c r="J23" s="282" t="s">
        <v>489</v>
      </c>
      <c r="N23" s="278" t="s">
        <v>509</v>
      </c>
      <c r="R23" s="278" t="s">
        <v>850</v>
      </c>
    </row>
    <row r="24" spans="2:23" x14ac:dyDescent="0.2">
      <c r="B24" s="278">
        <v>1</v>
      </c>
      <c r="C24" s="282" t="s">
        <v>475</v>
      </c>
      <c r="D24" s="283" t="s">
        <v>478</v>
      </c>
      <c r="E24" s="282" t="s">
        <v>481</v>
      </c>
      <c r="G24" s="278">
        <v>1</v>
      </c>
      <c r="H24" s="282" t="s">
        <v>475</v>
      </c>
      <c r="I24" s="278" t="s">
        <v>535</v>
      </c>
      <c r="J24" s="282" t="s">
        <v>489</v>
      </c>
      <c r="N24" s="278" t="s">
        <v>506</v>
      </c>
      <c r="R24" s="278" t="s">
        <v>851</v>
      </c>
    </row>
    <row r="25" spans="2:23" x14ac:dyDescent="0.2">
      <c r="C25" s="282"/>
      <c r="D25" s="283"/>
      <c r="E25" s="282"/>
      <c r="G25" s="278">
        <v>1</v>
      </c>
      <c r="H25" s="282" t="s">
        <v>475</v>
      </c>
      <c r="I25" s="278" t="s">
        <v>540</v>
      </c>
      <c r="J25" s="282" t="s">
        <v>489</v>
      </c>
      <c r="N25" s="278" t="s">
        <v>507</v>
      </c>
      <c r="R25" s="278" t="s">
        <v>852</v>
      </c>
    </row>
    <row r="26" spans="2:23" x14ac:dyDescent="0.2">
      <c r="C26" s="282"/>
      <c r="D26" s="283"/>
      <c r="E26" s="282"/>
      <c r="G26" s="278">
        <v>1</v>
      </c>
      <c r="H26" s="282" t="s">
        <v>475</v>
      </c>
      <c r="I26" s="278" t="s">
        <v>545</v>
      </c>
      <c r="J26" s="282" t="s">
        <v>489</v>
      </c>
      <c r="N26" s="278" t="s">
        <v>508</v>
      </c>
      <c r="R26" s="278" t="s">
        <v>853</v>
      </c>
    </row>
    <row r="27" spans="2:23" x14ac:dyDescent="0.2">
      <c r="C27" s="282"/>
      <c r="D27" s="283"/>
      <c r="E27" s="282"/>
      <c r="G27" s="278">
        <v>1</v>
      </c>
      <c r="H27" s="282" t="s">
        <v>475</v>
      </c>
      <c r="I27" s="278" t="s">
        <v>550</v>
      </c>
      <c r="J27" s="282" t="s">
        <v>489</v>
      </c>
      <c r="R27" s="278" t="s">
        <v>854</v>
      </c>
    </row>
    <row r="28" spans="2:23" x14ac:dyDescent="0.2">
      <c r="C28" s="282"/>
      <c r="D28" s="283"/>
      <c r="E28" s="282"/>
      <c r="G28" s="278">
        <v>1</v>
      </c>
      <c r="H28" s="282" t="s">
        <v>475</v>
      </c>
      <c r="I28" s="278" t="s">
        <v>555</v>
      </c>
      <c r="J28" s="282" t="s">
        <v>489</v>
      </c>
      <c r="R28" s="278" t="s">
        <v>855</v>
      </c>
    </row>
    <row r="29" spans="2:23" x14ac:dyDescent="0.2">
      <c r="C29" s="282"/>
      <c r="D29" s="283"/>
      <c r="E29" s="282"/>
      <c r="G29" s="278">
        <v>1</v>
      </c>
      <c r="H29" s="282" t="s">
        <v>475</v>
      </c>
      <c r="I29" s="278" t="s">
        <v>560</v>
      </c>
      <c r="J29" s="282" t="s">
        <v>489</v>
      </c>
      <c r="R29" s="278" t="s">
        <v>856</v>
      </c>
    </row>
    <row r="30" spans="2:23" x14ac:dyDescent="0.2">
      <c r="C30" s="282"/>
      <c r="D30" s="283"/>
      <c r="E30" s="282"/>
      <c r="G30" s="278">
        <v>1</v>
      </c>
      <c r="H30" s="282" t="s">
        <v>475</v>
      </c>
      <c r="I30" s="278" t="s">
        <v>565</v>
      </c>
      <c r="J30" s="282" t="s">
        <v>489</v>
      </c>
      <c r="N30" s="278" t="s">
        <v>862</v>
      </c>
      <c r="O30" s="278" t="s">
        <v>864</v>
      </c>
      <c r="R30" s="278" t="s">
        <v>857</v>
      </c>
    </row>
    <row r="31" spans="2:23" x14ac:dyDescent="0.2">
      <c r="C31" s="282"/>
      <c r="D31" s="283"/>
      <c r="E31" s="282"/>
      <c r="G31" s="278">
        <v>1</v>
      </c>
      <c r="H31" s="282" t="s">
        <v>475</v>
      </c>
      <c r="I31" s="278" t="s">
        <v>570</v>
      </c>
      <c r="J31" s="282" t="s">
        <v>489</v>
      </c>
      <c r="N31" s="278">
        <f>Sales!J26</f>
        <v>245</v>
      </c>
      <c r="O31" s="278">
        <f>'Regional Petrol Sampling (S)'!G31+'Regional Petrol Sampling (W)'!G31</f>
        <v>0</v>
      </c>
      <c r="P31" s="278">
        <f>N31-O31</f>
        <v>245</v>
      </c>
      <c r="R31" s="278" t="s">
        <v>858</v>
      </c>
    </row>
    <row r="32" spans="2:23" x14ac:dyDescent="0.2">
      <c r="C32" s="282"/>
      <c r="D32" s="283"/>
      <c r="E32" s="282"/>
      <c r="G32" s="278">
        <v>1</v>
      </c>
      <c r="H32" s="282" t="s">
        <v>475</v>
      </c>
      <c r="I32" s="278" t="s">
        <v>575</v>
      </c>
      <c r="J32" s="282" t="s">
        <v>489</v>
      </c>
      <c r="N32" s="278" t="s">
        <v>863</v>
      </c>
      <c r="O32" s="278" t="s">
        <v>865</v>
      </c>
    </row>
    <row r="33" spans="3:16" x14ac:dyDescent="0.2">
      <c r="C33" s="282"/>
      <c r="D33" s="283"/>
      <c r="E33" s="282"/>
      <c r="G33" s="278">
        <v>1</v>
      </c>
      <c r="H33" s="282" t="s">
        <v>475</v>
      </c>
      <c r="I33" s="278" t="s">
        <v>580</v>
      </c>
      <c r="J33" s="282" t="s">
        <v>489</v>
      </c>
      <c r="N33" s="278">
        <f>Sales!J32</f>
        <v>221</v>
      </c>
      <c r="O33" s="278">
        <f>'Regional Diesel Sampling (S)'!G31+'Regional Diesel Sampling (W)'!G31</f>
        <v>0</v>
      </c>
      <c r="P33" s="278">
        <f>N33-O33</f>
        <v>221</v>
      </c>
    </row>
    <row r="34" spans="3:16" x14ac:dyDescent="0.2">
      <c r="C34" s="282"/>
      <c r="D34" s="283"/>
      <c r="E34" s="282"/>
      <c r="G34" s="278">
        <v>1</v>
      </c>
      <c r="H34" s="282" t="s">
        <v>475</v>
      </c>
      <c r="I34" s="278" t="s">
        <v>585</v>
      </c>
      <c r="J34" s="282" t="s">
        <v>489</v>
      </c>
    </row>
    <row r="35" spans="3:16" x14ac:dyDescent="0.2">
      <c r="C35" s="282"/>
      <c r="D35" s="283"/>
      <c r="E35" s="282"/>
      <c r="G35" s="278">
        <v>1</v>
      </c>
      <c r="H35" s="282" t="s">
        <v>475</v>
      </c>
      <c r="I35" s="278" t="s">
        <v>590</v>
      </c>
      <c r="J35" s="282" t="s">
        <v>489</v>
      </c>
    </row>
    <row r="36" spans="3:16" x14ac:dyDescent="0.2">
      <c r="C36" s="282"/>
      <c r="D36" s="283"/>
      <c r="E36" s="282"/>
      <c r="G36" s="278">
        <v>1</v>
      </c>
      <c r="H36" s="282" t="s">
        <v>475</v>
      </c>
      <c r="I36" s="278" t="s">
        <v>595</v>
      </c>
      <c r="J36" s="282" t="s">
        <v>489</v>
      </c>
    </row>
    <row r="37" spans="3:16" x14ac:dyDescent="0.2">
      <c r="C37" s="282"/>
      <c r="D37" s="283"/>
      <c r="E37" s="282"/>
      <c r="G37" s="278">
        <v>1</v>
      </c>
      <c r="H37" s="282" t="s">
        <v>475</v>
      </c>
      <c r="I37" s="278" t="s">
        <v>600</v>
      </c>
      <c r="J37" s="282" t="s">
        <v>489</v>
      </c>
    </row>
    <row r="38" spans="3:16" x14ac:dyDescent="0.2">
      <c r="G38" s="278">
        <v>1</v>
      </c>
      <c r="H38" s="282" t="s">
        <v>475</v>
      </c>
      <c r="I38" s="278" t="s">
        <v>605</v>
      </c>
      <c r="J38" s="282" t="s">
        <v>489</v>
      </c>
    </row>
    <row r="39" spans="3:16" x14ac:dyDescent="0.2">
      <c r="G39" s="278">
        <v>1</v>
      </c>
      <c r="H39" s="282" t="s">
        <v>475</v>
      </c>
      <c r="I39" s="278" t="s">
        <v>610</v>
      </c>
      <c r="J39" s="282" t="s">
        <v>489</v>
      </c>
    </row>
    <row r="40" spans="3:16" x14ac:dyDescent="0.2">
      <c r="G40" s="278">
        <v>1</v>
      </c>
      <c r="H40" s="282" t="s">
        <v>475</v>
      </c>
      <c r="I40" s="278" t="s">
        <v>615</v>
      </c>
      <c r="J40" s="282" t="s">
        <v>489</v>
      </c>
    </row>
    <row r="41" spans="3:16" x14ac:dyDescent="0.2">
      <c r="G41" s="278">
        <v>1</v>
      </c>
      <c r="H41" s="282" t="s">
        <v>475</v>
      </c>
      <c r="I41" s="278" t="s">
        <v>620</v>
      </c>
      <c r="J41" s="282" t="s">
        <v>489</v>
      </c>
      <c r="N41" s="278" t="s">
        <v>510</v>
      </c>
    </row>
    <row r="42" spans="3:16" x14ac:dyDescent="0.2">
      <c r="G42" s="278">
        <v>1</v>
      </c>
      <c r="H42" s="282" t="s">
        <v>475</v>
      </c>
      <c r="I42" s="278" t="s">
        <v>625</v>
      </c>
      <c r="J42" s="282" t="s">
        <v>489</v>
      </c>
      <c r="N42" s="278">
        <v>42</v>
      </c>
      <c r="O42" s="278">
        <v>14</v>
      </c>
    </row>
    <row r="43" spans="3:16" x14ac:dyDescent="0.2">
      <c r="G43" s="278">
        <v>1</v>
      </c>
      <c r="H43" s="282" t="s">
        <v>475</v>
      </c>
      <c r="I43" s="278" t="s">
        <v>531</v>
      </c>
      <c r="J43" s="282" t="s">
        <v>489</v>
      </c>
      <c r="N43" s="278">
        <v>43</v>
      </c>
      <c r="O43" s="278">
        <v>15</v>
      </c>
    </row>
    <row r="44" spans="3:16" x14ac:dyDescent="0.2">
      <c r="G44" s="278">
        <v>1</v>
      </c>
      <c r="H44" s="282" t="s">
        <v>475</v>
      </c>
      <c r="I44" s="278" t="s">
        <v>536</v>
      </c>
      <c r="J44" s="282" t="s">
        <v>489</v>
      </c>
      <c r="N44" s="278">
        <v>44</v>
      </c>
      <c r="O44" s="278">
        <v>15</v>
      </c>
    </row>
    <row r="45" spans="3:16" x14ac:dyDescent="0.2">
      <c r="G45" s="278">
        <v>1</v>
      </c>
      <c r="H45" s="282" t="s">
        <v>475</v>
      </c>
      <c r="I45" s="278" t="s">
        <v>541</v>
      </c>
      <c r="J45" s="282" t="s">
        <v>489</v>
      </c>
      <c r="N45" s="278">
        <v>45</v>
      </c>
      <c r="O45" s="278">
        <v>16</v>
      </c>
    </row>
    <row r="46" spans="3:16" x14ac:dyDescent="0.2">
      <c r="G46" s="278">
        <v>1</v>
      </c>
      <c r="H46" s="282" t="s">
        <v>475</v>
      </c>
      <c r="I46" s="278" t="s">
        <v>546</v>
      </c>
      <c r="J46" s="282" t="s">
        <v>489</v>
      </c>
      <c r="N46" s="278">
        <v>46</v>
      </c>
      <c r="O46" s="278">
        <v>17</v>
      </c>
    </row>
    <row r="47" spans="3:16" x14ac:dyDescent="0.2">
      <c r="G47" s="278">
        <v>1</v>
      </c>
      <c r="H47" s="282" t="s">
        <v>475</v>
      </c>
      <c r="I47" s="278" t="s">
        <v>551</v>
      </c>
      <c r="J47" s="282" t="s">
        <v>489</v>
      </c>
      <c r="N47" s="278">
        <v>47</v>
      </c>
      <c r="O47" s="278">
        <v>18</v>
      </c>
    </row>
    <row r="48" spans="3:16" x14ac:dyDescent="0.2">
      <c r="G48" s="278">
        <v>1</v>
      </c>
      <c r="H48" s="282" t="s">
        <v>475</v>
      </c>
      <c r="I48" s="278" t="s">
        <v>556</v>
      </c>
      <c r="J48" s="282" t="s">
        <v>489</v>
      </c>
      <c r="N48" s="278">
        <v>48</v>
      </c>
      <c r="O48" s="278">
        <v>18</v>
      </c>
    </row>
    <row r="49" spans="7:15" x14ac:dyDescent="0.2">
      <c r="G49" s="278">
        <v>1</v>
      </c>
      <c r="H49" s="282" t="s">
        <v>475</v>
      </c>
      <c r="I49" s="278" t="s">
        <v>561</v>
      </c>
      <c r="J49" s="282" t="s">
        <v>489</v>
      </c>
      <c r="N49" s="278">
        <v>49</v>
      </c>
      <c r="O49" s="278">
        <v>19</v>
      </c>
    </row>
    <row r="50" spans="7:15" x14ac:dyDescent="0.2">
      <c r="G50" s="278">
        <v>1</v>
      </c>
      <c r="H50" s="282" t="s">
        <v>475</v>
      </c>
      <c r="I50" s="278" t="s">
        <v>566</v>
      </c>
      <c r="J50" s="282" t="s">
        <v>489</v>
      </c>
      <c r="N50" s="278">
        <v>50</v>
      </c>
      <c r="O50" s="278">
        <v>20</v>
      </c>
    </row>
    <row r="51" spans="7:15" x14ac:dyDescent="0.2">
      <c r="G51" s="278">
        <v>1</v>
      </c>
      <c r="H51" s="282" t="s">
        <v>475</v>
      </c>
      <c r="I51" s="278" t="s">
        <v>571</v>
      </c>
      <c r="J51" s="282" t="s">
        <v>489</v>
      </c>
      <c r="N51" s="278">
        <v>51</v>
      </c>
      <c r="O51" s="278">
        <v>20</v>
      </c>
    </row>
    <row r="52" spans="7:15" x14ac:dyDescent="0.2">
      <c r="G52" s="278">
        <v>1</v>
      </c>
      <c r="H52" s="282" t="s">
        <v>475</v>
      </c>
      <c r="I52" s="278" t="s">
        <v>576</v>
      </c>
      <c r="J52" s="282" t="s">
        <v>489</v>
      </c>
    </row>
    <row r="53" spans="7:15" x14ac:dyDescent="0.2">
      <c r="G53" s="278">
        <v>1</v>
      </c>
      <c r="H53" s="282" t="s">
        <v>475</v>
      </c>
      <c r="I53" s="278" t="s">
        <v>581</v>
      </c>
      <c r="J53" s="282" t="s">
        <v>489</v>
      </c>
    </row>
    <row r="54" spans="7:15" x14ac:dyDescent="0.2">
      <c r="G54" s="278">
        <v>1</v>
      </c>
      <c r="H54" s="282" t="s">
        <v>475</v>
      </c>
      <c r="I54" s="278" t="s">
        <v>586</v>
      </c>
      <c r="J54" s="282" t="s">
        <v>489</v>
      </c>
    </row>
    <row r="55" spans="7:15" x14ac:dyDescent="0.2">
      <c r="G55" s="278">
        <v>1</v>
      </c>
      <c r="H55" s="282" t="s">
        <v>475</v>
      </c>
      <c r="I55" s="278" t="s">
        <v>591</v>
      </c>
      <c r="J55" s="282" t="s">
        <v>489</v>
      </c>
    </row>
    <row r="56" spans="7:15" x14ac:dyDescent="0.2">
      <c r="G56" s="278">
        <v>1</v>
      </c>
      <c r="H56" s="282" t="s">
        <v>475</v>
      </c>
      <c r="I56" s="278" t="s">
        <v>596</v>
      </c>
      <c r="J56" s="282" t="s">
        <v>489</v>
      </c>
    </row>
    <row r="57" spans="7:15" x14ac:dyDescent="0.2">
      <c r="G57" s="278">
        <v>1</v>
      </c>
      <c r="H57" s="282" t="s">
        <v>475</v>
      </c>
      <c r="I57" s="278" t="s">
        <v>601</v>
      </c>
      <c r="J57" s="282" t="s">
        <v>489</v>
      </c>
    </row>
    <row r="58" spans="7:15" x14ac:dyDescent="0.2">
      <c r="G58" s="278">
        <v>1</v>
      </c>
      <c r="H58" s="282" t="s">
        <v>475</v>
      </c>
      <c r="I58" s="278" t="s">
        <v>606</v>
      </c>
      <c r="J58" s="282" t="s">
        <v>489</v>
      </c>
    </row>
    <row r="59" spans="7:15" x14ac:dyDescent="0.2">
      <c r="G59" s="278">
        <v>1</v>
      </c>
      <c r="H59" s="282" t="s">
        <v>475</v>
      </c>
      <c r="I59" s="278" t="s">
        <v>611</v>
      </c>
      <c r="J59" s="282" t="s">
        <v>489</v>
      </c>
    </row>
    <row r="60" spans="7:15" x14ac:dyDescent="0.2">
      <c r="G60" s="278">
        <v>1</v>
      </c>
      <c r="H60" s="282" t="s">
        <v>475</v>
      </c>
      <c r="I60" s="278" t="s">
        <v>616</v>
      </c>
      <c r="J60" s="282" t="s">
        <v>489</v>
      </c>
    </row>
    <row r="61" spans="7:15" x14ac:dyDescent="0.2">
      <c r="G61" s="278">
        <v>1</v>
      </c>
      <c r="H61" s="282" t="s">
        <v>475</v>
      </c>
      <c r="I61" s="278" t="s">
        <v>621</v>
      </c>
      <c r="J61" s="282" t="s">
        <v>489</v>
      </c>
      <c r="N61" s="278" t="s">
        <v>859</v>
      </c>
    </row>
    <row r="62" spans="7:15" x14ac:dyDescent="0.2">
      <c r="G62" s="278">
        <v>1</v>
      </c>
      <c r="H62" s="282" t="s">
        <v>475</v>
      </c>
      <c r="I62" s="278" t="s">
        <v>626</v>
      </c>
      <c r="J62" s="282" t="s">
        <v>489</v>
      </c>
      <c r="N62" s="278">
        <v>62</v>
      </c>
      <c r="O62" s="278">
        <v>17</v>
      </c>
    </row>
    <row r="63" spans="7:15" x14ac:dyDescent="0.2">
      <c r="G63" s="278">
        <v>1</v>
      </c>
      <c r="H63" s="282" t="s">
        <v>475</v>
      </c>
      <c r="I63" s="278" t="s">
        <v>532</v>
      </c>
      <c r="J63" s="282" t="s">
        <v>489</v>
      </c>
      <c r="K63" s="278" t="s">
        <v>630</v>
      </c>
      <c r="N63" s="278">
        <v>63</v>
      </c>
      <c r="O63" s="278">
        <v>17</v>
      </c>
    </row>
    <row r="64" spans="7:15" x14ac:dyDescent="0.2">
      <c r="G64" s="278">
        <v>1</v>
      </c>
      <c r="H64" s="282" t="s">
        <v>475</v>
      </c>
      <c r="I64" s="278" t="s">
        <v>537</v>
      </c>
      <c r="J64" s="282" t="s">
        <v>489</v>
      </c>
      <c r="K64" s="278" t="s">
        <v>630</v>
      </c>
      <c r="N64" s="278">
        <v>64</v>
      </c>
      <c r="O64" s="278">
        <v>18</v>
      </c>
    </row>
    <row r="65" spans="7:15" x14ac:dyDescent="0.2">
      <c r="G65" s="278">
        <v>1</v>
      </c>
      <c r="H65" s="282" t="s">
        <v>475</v>
      </c>
      <c r="I65" s="278" t="s">
        <v>542</v>
      </c>
      <c r="J65" s="282" t="s">
        <v>489</v>
      </c>
      <c r="K65" s="278" t="s">
        <v>630</v>
      </c>
      <c r="N65" s="278">
        <v>65</v>
      </c>
      <c r="O65" s="278">
        <v>18</v>
      </c>
    </row>
    <row r="66" spans="7:15" x14ac:dyDescent="0.2">
      <c r="G66" s="278">
        <v>1</v>
      </c>
      <c r="H66" s="282" t="s">
        <v>475</v>
      </c>
      <c r="I66" s="278" t="s">
        <v>547</v>
      </c>
      <c r="J66" s="282" t="s">
        <v>489</v>
      </c>
      <c r="K66" s="278" t="s">
        <v>630</v>
      </c>
      <c r="N66" s="278">
        <v>66</v>
      </c>
      <c r="O66" s="278">
        <v>0</v>
      </c>
    </row>
    <row r="67" spans="7:15" x14ac:dyDescent="0.2">
      <c r="G67" s="278">
        <v>1</v>
      </c>
      <c r="H67" s="282" t="s">
        <v>475</v>
      </c>
      <c r="I67" s="278" t="s">
        <v>552</v>
      </c>
      <c r="J67" s="282" t="s">
        <v>489</v>
      </c>
      <c r="K67" s="278" t="s">
        <v>630</v>
      </c>
      <c r="N67" s="278">
        <v>67</v>
      </c>
      <c r="O67" s="278">
        <v>20</v>
      </c>
    </row>
    <row r="68" spans="7:15" x14ac:dyDescent="0.2">
      <c r="G68" s="278">
        <v>1</v>
      </c>
      <c r="H68" s="282" t="s">
        <v>475</v>
      </c>
      <c r="I68" s="278" t="s">
        <v>557</v>
      </c>
      <c r="J68" s="282" t="s">
        <v>489</v>
      </c>
      <c r="K68" s="278" t="s">
        <v>630</v>
      </c>
      <c r="N68" s="278">
        <v>68</v>
      </c>
      <c r="O68" s="278">
        <v>20</v>
      </c>
    </row>
    <row r="69" spans="7:15" x14ac:dyDescent="0.2">
      <c r="G69" s="278">
        <v>1</v>
      </c>
      <c r="H69" s="282" t="s">
        <v>475</v>
      </c>
      <c r="I69" s="278" t="s">
        <v>562</v>
      </c>
      <c r="J69" s="282" t="s">
        <v>489</v>
      </c>
      <c r="K69" s="278" t="s">
        <v>630</v>
      </c>
      <c r="N69" s="278">
        <v>69</v>
      </c>
      <c r="O69" s="278">
        <v>20</v>
      </c>
    </row>
    <row r="70" spans="7:15" x14ac:dyDescent="0.2">
      <c r="G70" s="278">
        <v>1</v>
      </c>
      <c r="H70" s="282" t="s">
        <v>475</v>
      </c>
      <c r="I70" s="278" t="s">
        <v>567</v>
      </c>
      <c r="J70" s="282" t="s">
        <v>489</v>
      </c>
      <c r="K70" s="278" t="s">
        <v>630</v>
      </c>
      <c r="N70" s="278">
        <v>70</v>
      </c>
      <c r="O70" s="278">
        <v>20</v>
      </c>
    </row>
    <row r="71" spans="7:15" x14ac:dyDescent="0.2">
      <c r="G71" s="278">
        <v>1</v>
      </c>
      <c r="H71" s="282" t="s">
        <v>475</v>
      </c>
      <c r="I71" s="278" t="s">
        <v>572</v>
      </c>
      <c r="J71" s="282" t="s">
        <v>489</v>
      </c>
      <c r="K71" s="278" t="s">
        <v>630</v>
      </c>
      <c r="N71" s="278">
        <v>71</v>
      </c>
      <c r="O71" s="278">
        <v>20</v>
      </c>
    </row>
    <row r="72" spans="7:15" x14ac:dyDescent="0.2">
      <c r="G72" s="278">
        <v>1</v>
      </c>
      <c r="H72" s="282" t="s">
        <v>475</v>
      </c>
      <c r="I72" s="278" t="s">
        <v>577</v>
      </c>
      <c r="J72" s="282" t="s">
        <v>489</v>
      </c>
      <c r="K72" s="278" t="s">
        <v>630</v>
      </c>
      <c r="N72" s="278">
        <v>72</v>
      </c>
      <c r="O72" s="278">
        <v>20</v>
      </c>
    </row>
    <row r="73" spans="7:15" x14ac:dyDescent="0.2">
      <c r="G73" s="278">
        <v>1</v>
      </c>
      <c r="H73" s="282" t="s">
        <v>475</v>
      </c>
      <c r="I73" s="278" t="s">
        <v>582</v>
      </c>
      <c r="J73" s="282" t="s">
        <v>489</v>
      </c>
      <c r="K73" s="278" t="s">
        <v>630</v>
      </c>
      <c r="N73" s="278">
        <v>73</v>
      </c>
      <c r="O73" s="278">
        <v>20</v>
      </c>
    </row>
    <row r="74" spans="7:15" x14ac:dyDescent="0.2">
      <c r="G74" s="278">
        <v>1</v>
      </c>
      <c r="H74" s="282" t="s">
        <v>475</v>
      </c>
      <c r="I74" s="278" t="s">
        <v>587</v>
      </c>
      <c r="J74" s="282" t="s">
        <v>489</v>
      </c>
      <c r="K74" s="278" t="s">
        <v>630</v>
      </c>
      <c r="N74" s="278">
        <v>74</v>
      </c>
      <c r="O74" s="278">
        <v>0</v>
      </c>
    </row>
    <row r="75" spans="7:15" x14ac:dyDescent="0.2">
      <c r="G75" s="278">
        <v>1</v>
      </c>
      <c r="H75" s="282" t="s">
        <v>475</v>
      </c>
      <c r="I75" s="278" t="s">
        <v>592</v>
      </c>
      <c r="J75" s="282" t="s">
        <v>489</v>
      </c>
      <c r="K75" s="278" t="s">
        <v>630</v>
      </c>
      <c r="N75" s="278">
        <v>75</v>
      </c>
      <c r="O75" s="278">
        <v>22</v>
      </c>
    </row>
    <row r="76" spans="7:15" x14ac:dyDescent="0.2">
      <c r="G76" s="278">
        <v>1</v>
      </c>
      <c r="H76" s="282" t="s">
        <v>475</v>
      </c>
      <c r="I76" s="278" t="s">
        <v>597</v>
      </c>
      <c r="J76" s="282" t="s">
        <v>489</v>
      </c>
      <c r="K76" s="278" t="s">
        <v>630</v>
      </c>
      <c r="N76" s="278">
        <v>76</v>
      </c>
      <c r="O76" s="278">
        <v>23</v>
      </c>
    </row>
    <row r="77" spans="7:15" x14ac:dyDescent="0.2">
      <c r="G77" s="278">
        <v>1</v>
      </c>
      <c r="H77" s="282" t="s">
        <v>475</v>
      </c>
      <c r="I77" s="278" t="s">
        <v>602</v>
      </c>
      <c r="J77" s="282" t="s">
        <v>489</v>
      </c>
      <c r="K77" s="278" t="s">
        <v>630</v>
      </c>
      <c r="N77" s="278">
        <v>77</v>
      </c>
      <c r="O77" s="278">
        <v>0</v>
      </c>
    </row>
    <row r="78" spans="7:15" x14ac:dyDescent="0.2">
      <c r="G78" s="278">
        <v>1</v>
      </c>
      <c r="H78" s="282" t="s">
        <v>475</v>
      </c>
      <c r="I78" s="278" t="s">
        <v>607</v>
      </c>
      <c r="J78" s="282" t="s">
        <v>489</v>
      </c>
      <c r="K78" s="278" t="s">
        <v>630</v>
      </c>
      <c r="N78" s="278">
        <v>78</v>
      </c>
      <c r="O78" s="278">
        <v>25</v>
      </c>
    </row>
    <row r="79" spans="7:15" x14ac:dyDescent="0.2">
      <c r="G79" s="278">
        <v>1</v>
      </c>
      <c r="H79" s="282" t="s">
        <v>475</v>
      </c>
      <c r="I79" s="278" t="s">
        <v>612</v>
      </c>
      <c r="J79" s="282" t="s">
        <v>489</v>
      </c>
      <c r="K79" s="278" t="s">
        <v>630</v>
      </c>
      <c r="N79" s="278">
        <v>79</v>
      </c>
      <c r="O79" s="278">
        <v>25</v>
      </c>
    </row>
    <row r="80" spans="7:15" x14ac:dyDescent="0.2">
      <c r="G80" s="278">
        <v>1</v>
      </c>
      <c r="H80" s="282" t="s">
        <v>475</v>
      </c>
      <c r="I80" s="278" t="s">
        <v>617</v>
      </c>
      <c r="J80" s="282" t="s">
        <v>489</v>
      </c>
      <c r="K80" s="278" t="s">
        <v>630</v>
      </c>
      <c r="N80" s="278">
        <v>80</v>
      </c>
      <c r="O80" s="278">
        <v>25</v>
      </c>
    </row>
    <row r="81" spans="7:15" x14ac:dyDescent="0.2">
      <c r="G81" s="278">
        <v>1</v>
      </c>
      <c r="H81" s="282" t="s">
        <v>475</v>
      </c>
      <c r="I81" s="278" t="s">
        <v>622</v>
      </c>
      <c r="J81" s="282" t="s">
        <v>489</v>
      </c>
      <c r="K81" s="278" t="s">
        <v>630</v>
      </c>
      <c r="N81" s="278">
        <v>81</v>
      </c>
      <c r="O81" s="278">
        <v>25</v>
      </c>
    </row>
    <row r="82" spans="7:15" x14ac:dyDescent="0.2">
      <c r="G82" s="278">
        <v>1</v>
      </c>
      <c r="H82" s="282" t="s">
        <v>475</v>
      </c>
      <c r="I82" s="278" t="s">
        <v>627</v>
      </c>
      <c r="J82" s="282" t="s">
        <v>489</v>
      </c>
      <c r="K82" s="278" t="s">
        <v>630</v>
      </c>
      <c r="N82" s="278">
        <v>82</v>
      </c>
      <c r="O82" s="278">
        <v>25</v>
      </c>
    </row>
    <row r="83" spans="7:15" x14ac:dyDescent="0.2">
      <c r="G83" s="278">
        <v>1</v>
      </c>
      <c r="H83" s="282" t="s">
        <v>475</v>
      </c>
      <c r="I83" s="278" t="s">
        <v>533</v>
      </c>
      <c r="J83" s="282" t="s">
        <v>489</v>
      </c>
      <c r="K83" s="278" t="s">
        <v>630</v>
      </c>
      <c r="N83" s="278">
        <v>83</v>
      </c>
      <c r="O83" s="278">
        <v>26</v>
      </c>
    </row>
    <row r="84" spans="7:15" x14ac:dyDescent="0.2">
      <c r="G84" s="278">
        <v>1</v>
      </c>
      <c r="H84" s="282" t="s">
        <v>475</v>
      </c>
      <c r="I84" s="278" t="s">
        <v>538</v>
      </c>
      <c r="J84" s="282" t="s">
        <v>489</v>
      </c>
      <c r="K84" s="278" t="s">
        <v>630</v>
      </c>
      <c r="N84" s="278">
        <v>84</v>
      </c>
      <c r="O84" s="278">
        <v>27</v>
      </c>
    </row>
    <row r="85" spans="7:15" x14ac:dyDescent="0.2">
      <c r="G85" s="278">
        <v>1</v>
      </c>
      <c r="H85" s="282" t="s">
        <v>475</v>
      </c>
      <c r="I85" s="278" t="s">
        <v>543</v>
      </c>
      <c r="J85" s="282" t="s">
        <v>489</v>
      </c>
      <c r="K85" s="278" t="s">
        <v>630</v>
      </c>
      <c r="N85" s="278">
        <v>85</v>
      </c>
      <c r="O85" s="278">
        <v>27</v>
      </c>
    </row>
    <row r="86" spans="7:15" x14ac:dyDescent="0.2">
      <c r="G86" s="278">
        <v>1</v>
      </c>
      <c r="H86" s="282" t="s">
        <v>475</v>
      </c>
      <c r="I86" s="278" t="s">
        <v>548</v>
      </c>
      <c r="J86" s="282" t="s">
        <v>489</v>
      </c>
      <c r="K86" s="278" t="s">
        <v>630</v>
      </c>
      <c r="N86" s="278">
        <v>86</v>
      </c>
      <c r="O86" s="278">
        <v>27</v>
      </c>
    </row>
    <row r="87" spans="7:15" x14ac:dyDescent="0.2">
      <c r="G87" s="278">
        <v>1</v>
      </c>
      <c r="H87" s="282" t="s">
        <v>475</v>
      </c>
      <c r="I87" s="278" t="s">
        <v>553</v>
      </c>
      <c r="J87" s="282" t="s">
        <v>489</v>
      </c>
      <c r="K87" s="278" t="s">
        <v>630</v>
      </c>
      <c r="N87" s="278">
        <v>87</v>
      </c>
      <c r="O87" s="278">
        <v>28</v>
      </c>
    </row>
    <row r="88" spans="7:15" x14ac:dyDescent="0.2">
      <c r="G88" s="278">
        <v>1</v>
      </c>
      <c r="H88" s="282" t="s">
        <v>475</v>
      </c>
      <c r="I88" s="278" t="s">
        <v>558</v>
      </c>
      <c r="J88" s="282" t="s">
        <v>489</v>
      </c>
      <c r="K88" s="278" t="s">
        <v>630</v>
      </c>
      <c r="N88" s="278">
        <v>88</v>
      </c>
      <c r="O88" s="278">
        <v>29</v>
      </c>
    </row>
    <row r="89" spans="7:15" x14ac:dyDescent="0.2">
      <c r="G89" s="278">
        <v>1</v>
      </c>
      <c r="H89" s="282" t="s">
        <v>475</v>
      </c>
      <c r="I89" s="278" t="s">
        <v>563</v>
      </c>
      <c r="J89" s="282" t="s">
        <v>489</v>
      </c>
      <c r="K89" s="278" t="s">
        <v>630</v>
      </c>
      <c r="N89" s="278">
        <v>89</v>
      </c>
      <c r="O89" s="278">
        <v>0</v>
      </c>
    </row>
    <row r="90" spans="7:15" x14ac:dyDescent="0.2">
      <c r="G90" s="278">
        <v>1</v>
      </c>
      <c r="H90" s="282" t="s">
        <v>475</v>
      </c>
      <c r="I90" s="278" t="s">
        <v>568</v>
      </c>
      <c r="J90" s="282" t="s">
        <v>489</v>
      </c>
      <c r="K90" s="278" t="s">
        <v>630</v>
      </c>
      <c r="N90" s="278">
        <v>90</v>
      </c>
      <c r="O90" s="278">
        <v>31</v>
      </c>
    </row>
    <row r="91" spans="7:15" x14ac:dyDescent="0.2">
      <c r="G91" s="278">
        <v>1</v>
      </c>
      <c r="H91" s="282" t="s">
        <v>475</v>
      </c>
      <c r="I91" s="278" t="s">
        <v>573</v>
      </c>
      <c r="J91" s="282" t="s">
        <v>489</v>
      </c>
      <c r="K91" s="278" t="s">
        <v>630</v>
      </c>
      <c r="N91" s="278">
        <v>91</v>
      </c>
      <c r="O91" s="278">
        <v>32</v>
      </c>
    </row>
    <row r="92" spans="7:15" x14ac:dyDescent="0.2">
      <c r="G92" s="278">
        <v>1</v>
      </c>
      <c r="H92" s="282" t="s">
        <v>475</v>
      </c>
      <c r="I92" s="278" t="s">
        <v>578</v>
      </c>
      <c r="J92" s="282" t="s">
        <v>489</v>
      </c>
      <c r="K92" s="278" t="s">
        <v>630</v>
      </c>
      <c r="N92" s="278">
        <v>92</v>
      </c>
      <c r="O92" s="278">
        <v>33</v>
      </c>
    </row>
    <row r="93" spans="7:15" x14ac:dyDescent="0.2">
      <c r="G93" s="278">
        <v>1</v>
      </c>
      <c r="H93" s="282" t="s">
        <v>475</v>
      </c>
      <c r="I93" s="278" t="s">
        <v>583</v>
      </c>
      <c r="J93" s="282" t="s">
        <v>489</v>
      </c>
      <c r="K93" s="278" t="s">
        <v>630</v>
      </c>
      <c r="N93" s="278">
        <v>93</v>
      </c>
      <c r="O93" s="278">
        <v>34</v>
      </c>
    </row>
    <row r="94" spans="7:15" x14ac:dyDescent="0.2">
      <c r="G94" s="278">
        <v>1</v>
      </c>
      <c r="H94" s="282" t="s">
        <v>475</v>
      </c>
      <c r="I94" s="278" t="s">
        <v>588</v>
      </c>
      <c r="J94" s="282" t="s">
        <v>489</v>
      </c>
      <c r="K94" s="278" t="s">
        <v>630</v>
      </c>
      <c r="N94" s="278">
        <v>94</v>
      </c>
      <c r="O94" s="278">
        <v>35</v>
      </c>
    </row>
    <row r="95" spans="7:15" x14ac:dyDescent="0.2">
      <c r="G95" s="278">
        <v>1</v>
      </c>
      <c r="H95" s="282" t="s">
        <v>475</v>
      </c>
      <c r="I95" s="278" t="s">
        <v>593</v>
      </c>
      <c r="J95" s="282" t="s">
        <v>489</v>
      </c>
      <c r="K95" s="278" t="s">
        <v>630</v>
      </c>
      <c r="N95" s="278">
        <v>95</v>
      </c>
      <c r="O95" s="278">
        <v>36</v>
      </c>
    </row>
    <row r="96" spans="7:15" x14ac:dyDescent="0.2">
      <c r="G96" s="278">
        <v>1</v>
      </c>
      <c r="H96" s="282" t="s">
        <v>475</v>
      </c>
      <c r="I96" s="278" t="s">
        <v>598</v>
      </c>
      <c r="J96" s="282" t="s">
        <v>489</v>
      </c>
      <c r="K96" s="278" t="s">
        <v>630</v>
      </c>
      <c r="N96" s="278">
        <v>96</v>
      </c>
      <c r="O96" s="278">
        <v>37</v>
      </c>
    </row>
    <row r="97" spans="7:15" x14ac:dyDescent="0.2">
      <c r="G97" s="278">
        <v>1</v>
      </c>
      <c r="H97" s="282" t="s">
        <v>475</v>
      </c>
      <c r="I97" s="278" t="s">
        <v>603</v>
      </c>
      <c r="J97" s="282" t="s">
        <v>489</v>
      </c>
      <c r="K97" s="278" t="s">
        <v>630</v>
      </c>
      <c r="N97" s="278">
        <v>97</v>
      </c>
      <c r="O97" s="278">
        <v>28</v>
      </c>
    </row>
    <row r="98" spans="7:15" x14ac:dyDescent="0.2">
      <c r="G98" s="278">
        <v>1</v>
      </c>
      <c r="H98" s="282" t="s">
        <v>475</v>
      </c>
      <c r="I98" s="278" t="s">
        <v>608</v>
      </c>
      <c r="J98" s="282" t="s">
        <v>489</v>
      </c>
      <c r="K98" s="278" t="s">
        <v>630</v>
      </c>
      <c r="N98" s="278">
        <v>98</v>
      </c>
      <c r="O98" s="278">
        <v>29</v>
      </c>
    </row>
    <row r="99" spans="7:15" x14ac:dyDescent="0.2">
      <c r="G99" s="278">
        <v>1</v>
      </c>
      <c r="H99" s="282" t="s">
        <v>475</v>
      </c>
      <c r="I99" s="278" t="s">
        <v>613</v>
      </c>
      <c r="J99" s="282" t="s">
        <v>489</v>
      </c>
      <c r="K99" s="278" t="s">
        <v>630</v>
      </c>
      <c r="N99" s="278">
        <v>99</v>
      </c>
      <c r="O99" s="278">
        <v>0</v>
      </c>
    </row>
    <row r="100" spans="7:15" x14ac:dyDescent="0.2">
      <c r="G100" s="278">
        <v>1</v>
      </c>
      <c r="H100" s="282" t="s">
        <v>475</v>
      </c>
      <c r="I100" s="278" t="s">
        <v>618</v>
      </c>
      <c r="J100" s="282" t="s">
        <v>489</v>
      </c>
      <c r="K100" s="278" t="s">
        <v>630</v>
      </c>
      <c r="N100" s="278">
        <v>100</v>
      </c>
      <c r="O100" s="278">
        <v>31</v>
      </c>
    </row>
    <row r="101" spans="7:15" x14ac:dyDescent="0.2">
      <c r="G101" s="278">
        <v>1</v>
      </c>
      <c r="H101" s="282" t="s">
        <v>475</v>
      </c>
      <c r="I101" s="278" t="s">
        <v>623</v>
      </c>
      <c r="J101" s="282" t="s">
        <v>489</v>
      </c>
      <c r="K101" s="278" t="s">
        <v>630</v>
      </c>
      <c r="N101" s="278">
        <v>101</v>
      </c>
      <c r="O101" s="278">
        <v>32</v>
      </c>
    </row>
    <row r="102" spans="7:15" x14ac:dyDescent="0.2">
      <c r="G102" s="278">
        <v>1</v>
      </c>
      <c r="H102" s="282" t="s">
        <v>475</v>
      </c>
      <c r="I102" s="278" t="s">
        <v>628</v>
      </c>
      <c r="J102" s="282" t="s">
        <v>489</v>
      </c>
      <c r="K102" s="278" t="s">
        <v>630</v>
      </c>
      <c r="N102" s="278">
        <v>102</v>
      </c>
      <c r="O102" s="278">
        <v>33</v>
      </c>
    </row>
    <row r="103" spans="7:15" x14ac:dyDescent="0.2">
      <c r="G103" s="278">
        <v>1</v>
      </c>
      <c r="H103" s="282" t="s">
        <v>475</v>
      </c>
      <c r="I103" s="278" t="s">
        <v>534</v>
      </c>
      <c r="J103" s="282" t="s">
        <v>489</v>
      </c>
      <c r="K103" s="278" t="s">
        <v>630</v>
      </c>
      <c r="N103" s="278">
        <v>103</v>
      </c>
      <c r="O103" s="278">
        <v>34</v>
      </c>
    </row>
    <row r="104" spans="7:15" x14ac:dyDescent="0.2">
      <c r="G104" s="278">
        <v>1</v>
      </c>
      <c r="H104" s="282" t="s">
        <v>475</v>
      </c>
      <c r="I104" s="278" t="s">
        <v>539</v>
      </c>
      <c r="J104" s="282" t="s">
        <v>489</v>
      </c>
      <c r="K104" s="278" t="s">
        <v>630</v>
      </c>
      <c r="N104" s="278">
        <v>104</v>
      </c>
      <c r="O104" s="278">
        <v>35</v>
      </c>
    </row>
    <row r="105" spans="7:15" x14ac:dyDescent="0.2">
      <c r="G105" s="278">
        <v>1</v>
      </c>
      <c r="H105" s="282" t="s">
        <v>475</v>
      </c>
      <c r="I105" s="278" t="s">
        <v>544</v>
      </c>
      <c r="J105" s="282" t="s">
        <v>489</v>
      </c>
      <c r="K105" s="278" t="s">
        <v>630</v>
      </c>
      <c r="N105" s="278">
        <v>105</v>
      </c>
      <c r="O105" s="278">
        <v>36</v>
      </c>
    </row>
    <row r="106" spans="7:15" x14ac:dyDescent="0.2">
      <c r="G106" s="278">
        <v>1</v>
      </c>
      <c r="H106" s="282" t="s">
        <v>475</v>
      </c>
      <c r="I106" s="278" t="s">
        <v>549</v>
      </c>
      <c r="J106" s="282" t="s">
        <v>489</v>
      </c>
      <c r="K106" s="278" t="s">
        <v>630</v>
      </c>
      <c r="N106" s="278">
        <v>106</v>
      </c>
      <c r="O106" s="278">
        <v>37</v>
      </c>
    </row>
    <row r="107" spans="7:15" x14ac:dyDescent="0.2">
      <c r="G107" s="278">
        <v>1</v>
      </c>
      <c r="H107" s="282" t="s">
        <v>475</v>
      </c>
      <c r="I107" s="278" t="s">
        <v>554</v>
      </c>
      <c r="J107" s="282" t="s">
        <v>489</v>
      </c>
      <c r="K107" s="278" t="s">
        <v>630</v>
      </c>
      <c r="N107" s="278">
        <v>107</v>
      </c>
      <c r="O107" s="278">
        <v>28</v>
      </c>
    </row>
    <row r="108" spans="7:15" x14ac:dyDescent="0.2">
      <c r="G108" s="278">
        <v>1</v>
      </c>
      <c r="H108" s="282" t="s">
        <v>475</v>
      </c>
      <c r="I108" s="278" t="s">
        <v>559</v>
      </c>
      <c r="J108" s="282" t="s">
        <v>489</v>
      </c>
      <c r="K108" s="278" t="s">
        <v>630</v>
      </c>
      <c r="N108" s="278">
        <v>108</v>
      </c>
      <c r="O108" s="278">
        <v>29</v>
      </c>
    </row>
    <row r="109" spans="7:15" x14ac:dyDescent="0.2">
      <c r="G109" s="278">
        <v>1</v>
      </c>
      <c r="H109" s="282" t="s">
        <v>475</v>
      </c>
      <c r="I109" s="278" t="s">
        <v>564</v>
      </c>
      <c r="J109" s="282" t="s">
        <v>489</v>
      </c>
      <c r="K109" s="278" t="s">
        <v>630</v>
      </c>
      <c r="N109" s="278">
        <v>109</v>
      </c>
      <c r="O109" s="278">
        <v>0</v>
      </c>
    </row>
    <row r="110" spans="7:15" x14ac:dyDescent="0.2">
      <c r="G110" s="278">
        <v>1</v>
      </c>
      <c r="H110" s="282" t="s">
        <v>475</v>
      </c>
      <c r="I110" s="278" t="s">
        <v>569</v>
      </c>
      <c r="J110" s="282" t="s">
        <v>489</v>
      </c>
      <c r="K110" s="278" t="s">
        <v>630</v>
      </c>
      <c r="N110" s="278">
        <v>110</v>
      </c>
      <c r="O110" s="278">
        <v>31</v>
      </c>
    </row>
    <row r="111" spans="7:15" x14ac:dyDescent="0.2">
      <c r="G111" s="278">
        <v>1</v>
      </c>
      <c r="H111" s="282" t="s">
        <v>475</v>
      </c>
      <c r="I111" s="278" t="s">
        <v>574</v>
      </c>
      <c r="J111" s="282" t="s">
        <v>489</v>
      </c>
      <c r="K111" s="278" t="s">
        <v>630</v>
      </c>
      <c r="N111" s="278">
        <v>111</v>
      </c>
      <c r="O111" s="278">
        <v>32</v>
      </c>
    </row>
    <row r="112" spans="7:15" x14ac:dyDescent="0.2">
      <c r="G112" s="278">
        <v>1</v>
      </c>
      <c r="H112" s="282" t="s">
        <v>475</v>
      </c>
      <c r="I112" s="278" t="s">
        <v>579</v>
      </c>
      <c r="J112" s="282" t="s">
        <v>489</v>
      </c>
      <c r="K112" s="278" t="s">
        <v>630</v>
      </c>
      <c r="N112" s="278">
        <v>112</v>
      </c>
      <c r="O112" s="278">
        <v>33</v>
      </c>
    </row>
    <row r="113" spans="7:15" x14ac:dyDescent="0.2">
      <c r="G113" s="278">
        <v>1</v>
      </c>
      <c r="H113" s="282" t="s">
        <v>475</v>
      </c>
      <c r="I113" s="278" t="s">
        <v>584</v>
      </c>
      <c r="J113" s="282" t="s">
        <v>489</v>
      </c>
      <c r="K113" s="278" t="s">
        <v>630</v>
      </c>
      <c r="N113" s="278">
        <v>113</v>
      </c>
      <c r="O113" s="278">
        <v>34</v>
      </c>
    </row>
    <row r="114" spans="7:15" x14ac:dyDescent="0.2">
      <c r="G114" s="278">
        <v>1</v>
      </c>
      <c r="H114" s="282" t="s">
        <v>475</v>
      </c>
      <c r="I114" s="278" t="s">
        <v>589</v>
      </c>
      <c r="J114" s="282" t="s">
        <v>489</v>
      </c>
      <c r="K114" s="278" t="s">
        <v>630</v>
      </c>
      <c r="N114" s="278">
        <v>114</v>
      </c>
      <c r="O114" s="278">
        <v>35</v>
      </c>
    </row>
    <row r="115" spans="7:15" x14ac:dyDescent="0.2">
      <c r="G115" s="278">
        <v>1</v>
      </c>
      <c r="H115" s="282" t="s">
        <v>475</v>
      </c>
      <c r="I115" s="278" t="s">
        <v>594</v>
      </c>
      <c r="J115" s="282" t="s">
        <v>489</v>
      </c>
      <c r="K115" s="278" t="s">
        <v>630</v>
      </c>
      <c r="N115" s="278">
        <v>115</v>
      </c>
      <c r="O115" s="278">
        <v>36</v>
      </c>
    </row>
    <row r="116" spans="7:15" x14ac:dyDescent="0.2">
      <c r="G116" s="278">
        <v>1</v>
      </c>
      <c r="H116" s="282" t="s">
        <v>475</v>
      </c>
      <c r="I116" s="278" t="s">
        <v>599</v>
      </c>
      <c r="J116" s="282" t="s">
        <v>489</v>
      </c>
      <c r="K116" s="278" t="s">
        <v>630</v>
      </c>
      <c r="N116" s="278">
        <v>116</v>
      </c>
      <c r="O116" s="278">
        <v>37</v>
      </c>
    </row>
    <row r="117" spans="7:15" x14ac:dyDescent="0.2">
      <c r="G117" s="278">
        <v>1</v>
      </c>
      <c r="H117" s="282" t="s">
        <v>475</v>
      </c>
      <c r="I117" s="278" t="s">
        <v>604</v>
      </c>
      <c r="J117" s="282" t="s">
        <v>489</v>
      </c>
      <c r="K117" s="278" t="s">
        <v>630</v>
      </c>
      <c r="N117" s="278">
        <v>117</v>
      </c>
      <c r="O117" s="278">
        <v>38</v>
      </c>
    </row>
    <row r="118" spans="7:15" x14ac:dyDescent="0.2">
      <c r="G118" s="278">
        <v>1</v>
      </c>
      <c r="H118" s="282" t="s">
        <v>475</v>
      </c>
      <c r="I118" s="278" t="s">
        <v>609</v>
      </c>
      <c r="J118" s="282" t="s">
        <v>489</v>
      </c>
      <c r="K118" s="278" t="s">
        <v>630</v>
      </c>
      <c r="N118" s="278">
        <v>118</v>
      </c>
      <c r="O118" s="278">
        <v>38</v>
      </c>
    </row>
    <row r="119" spans="7:15" x14ac:dyDescent="0.2">
      <c r="G119" s="278">
        <v>1</v>
      </c>
      <c r="H119" s="282" t="s">
        <v>475</v>
      </c>
      <c r="I119" s="278" t="s">
        <v>614</v>
      </c>
      <c r="J119" s="282" t="s">
        <v>489</v>
      </c>
      <c r="K119" s="278" t="s">
        <v>630</v>
      </c>
      <c r="N119" s="278">
        <v>119</v>
      </c>
      <c r="O119" s="278">
        <v>38</v>
      </c>
    </row>
    <row r="120" spans="7:15" x14ac:dyDescent="0.2">
      <c r="G120" s="278">
        <v>1</v>
      </c>
      <c r="H120" s="282" t="s">
        <v>475</v>
      </c>
      <c r="I120" s="278" t="s">
        <v>619</v>
      </c>
      <c r="J120" s="282" t="s">
        <v>489</v>
      </c>
      <c r="K120" s="278" t="s">
        <v>630</v>
      </c>
      <c r="N120" s="278">
        <v>120</v>
      </c>
      <c r="O120" s="278">
        <v>38</v>
      </c>
    </row>
    <row r="121" spans="7:15" x14ac:dyDescent="0.2">
      <c r="G121" s="278">
        <v>1</v>
      </c>
      <c r="H121" s="282" t="s">
        <v>475</v>
      </c>
      <c r="I121" s="278" t="s">
        <v>624</v>
      </c>
      <c r="J121" s="282" t="s">
        <v>489</v>
      </c>
      <c r="K121" s="278" t="s">
        <v>630</v>
      </c>
      <c r="N121" s="278">
        <v>121</v>
      </c>
      <c r="O121" s="278">
        <v>39</v>
      </c>
    </row>
    <row r="122" spans="7:15" x14ac:dyDescent="0.2">
      <c r="G122" s="278">
        <v>1</v>
      </c>
      <c r="H122" s="282" t="s">
        <v>475</v>
      </c>
      <c r="I122" s="278" t="s">
        <v>629</v>
      </c>
      <c r="J122" s="282" t="s">
        <v>489</v>
      </c>
      <c r="K122" s="278" t="s">
        <v>630</v>
      </c>
      <c r="N122" s="278">
        <v>122</v>
      </c>
      <c r="O122" s="278">
        <v>40</v>
      </c>
    </row>
    <row r="123" spans="7:15" x14ac:dyDescent="0.2">
      <c r="G123" s="278">
        <v>1</v>
      </c>
      <c r="H123" s="278" t="s">
        <v>631</v>
      </c>
      <c r="I123" s="278" t="s">
        <v>445</v>
      </c>
      <c r="J123" s="282" t="s">
        <v>489</v>
      </c>
      <c r="N123" s="278">
        <v>123</v>
      </c>
      <c r="O123" s="278">
        <v>40</v>
      </c>
    </row>
    <row r="124" spans="7:15" x14ac:dyDescent="0.2">
      <c r="G124" s="278">
        <v>1</v>
      </c>
      <c r="H124" s="278" t="s">
        <v>631</v>
      </c>
      <c r="I124" s="278" t="s">
        <v>447</v>
      </c>
      <c r="J124" s="282" t="s">
        <v>489</v>
      </c>
    </row>
    <row r="125" spans="7:15" x14ac:dyDescent="0.2">
      <c r="G125" s="278">
        <v>1</v>
      </c>
      <c r="H125" s="278" t="s">
        <v>631</v>
      </c>
      <c r="I125" s="278" t="s">
        <v>449</v>
      </c>
      <c r="J125" s="282" t="s">
        <v>489</v>
      </c>
    </row>
    <row r="126" spans="7:15" x14ac:dyDescent="0.2">
      <c r="G126" s="278">
        <v>1</v>
      </c>
      <c r="H126" s="278" t="s">
        <v>631</v>
      </c>
      <c r="I126" s="278" t="s">
        <v>451</v>
      </c>
      <c r="J126" s="282" t="s">
        <v>489</v>
      </c>
    </row>
    <row r="127" spans="7:15" x14ac:dyDescent="0.2">
      <c r="G127" s="278">
        <v>1</v>
      </c>
      <c r="H127" s="278" t="s">
        <v>631</v>
      </c>
      <c r="I127" s="278" t="s">
        <v>518</v>
      </c>
      <c r="J127" s="282" t="s">
        <v>489</v>
      </c>
    </row>
    <row r="128" spans="7:15" x14ac:dyDescent="0.2">
      <c r="G128" s="278">
        <v>1</v>
      </c>
      <c r="H128" s="278" t="s">
        <v>631</v>
      </c>
      <c r="I128" s="278" t="s">
        <v>519</v>
      </c>
      <c r="J128" s="282" t="s">
        <v>489</v>
      </c>
    </row>
    <row r="129" spans="7:11" x14ac:dyDescent="0.2">
      <c r="G129" s="278">
        <v>1</v>
      </c>
      <c r="H129" s="278" t="s">
        <v>631</v>
      </c>
      <c r="I129" s="278" t="s">
        <v>520</v>
      </c>
      <c r="J129" s="282" t="s">
        <v>489</v>
      </c>
    </row>
    <row r="130" spans="7:11" x14ac:dyDescent="0.2">
      <c r="G130" s="278">
        <v>1</v>
      </c>
      <c r="H130" s="278" t="s">
        <v>631</v>
      </c>
      <c r="I130" s="278" t="s">
        <v>521</v>
      </c>
      <c r="J130" s="282" t="s">
        <v>489</v>
      </c>
    </row>
    <row r="131" spans="7:11" x14ac:dyDescent="0.2">
      <c r="G131" s="278">
        <v>1</v>
      </c>
      <c r="H131" s="278" t="s">
        <v>631</v>
      </c>
      <c r="I131" s="278" t="s">
        <v>522</v>
      </c>
      <c r="J131" s="282" t="s">
        <v>489</v>
      </c>
    </row>
    <row r="132" spans="7:11" x14ac:dyDescent="0.2">
      <c r="G132" s="278">
        <v>1</v>
      </c>
      <c r="H132" s="278" t="s">
        <v>631</v>
      </c>
      <c r="I132" s="278" t="s">
        <v>523</v>
      </c>
      <c r="J132" s="282" t="s">
        <v>489</v>
      </c>
    </row>
    <row r="133" spans="7:11" x14ac:dyDescent="0.2">
      <c r="G133" s="278">
        <v>1</v>
      </c>
      <c r="H133" s="278" t="s">
        <v>631</v>
      </c>
      <c r="I133" s="278" t="s">
        <v>524</v>
      </c>
      <c r="J133" s="282" t="s">
        <v>489</v>
      </c>
    </row>
    <row r="134" spans="7:11" x14ac:dyDescent="0.2">
      <c r="G134" s="278">
        <v>1</v>
      </c>
      <c r="H134" s="278" t="s">
        <v>631</v>
      </c>
      <c r="I134" s="278" t="s">
        <v>525</v>
      </c>
      <c r="J134" s="282" t="s">
        <v>489</v>
      </c>
    </row>
    <row r="135" spans="7:11" x14ac:dyDescent="0.2">
      <c r="G135" s="278">
        <v>1</v>
      </c>
      <c r="H135" s="278" t="s">
        <v>631</v>
      </c>
      <c r="I135" s="278" t="s">
        <v>633</v>
      </c>
      <c r="J135" s="282" t="s">
        <v>489</v>
      </c>
    </row>
    <row r="136" spans="7:11" x14ac:dyDescent="0.2">
      <c r="G136" s="278">
        <v>1</v>
      </c>
      <c r="H136" s="278" t="s">
        <v>631</v>
      </c>
      <c r="I136" s="278" t="s">
        <v>526</v>
      </c>
      <c r="J136" s="282" t="s">
        <v>489</v>
      </c>
    </row>
    <row r="137" spans="7:11" x14ac:dyDescent="0.2">
      <c r="G137" s="278">
        <v>1</v>
      </c>
      <c r="H137" s="278" t="s">
        <v>631</v>
      </c>
      <c r="I137" s="278" t="s">
        <v>634</v>
      </c>
      <c r="J137" s="282" t="s">
        <v>489</v>
      </c>
    </row>
    <row r="138" spans="7:11" x14ac:dyDescent="0.2">
      <c r="G138" s="278">
        <v>1</v>
      </c>
      <c r="H138" s="278" t="s">
        <v>631</v>
      </c>
      <c r="I138" s="278" t="s">
        <v>527</v>
      </c>
      <c r="J138" s="282" t="s">
        <v>489</v>
      </c>
    </row>
    <row r="139" spans="7:11" x14ac:dyDescent="0.2">
      <c r="G139" s="278">
        <v>1</v>
      </c>
      <c r="H139" s="278" t="s">
        <v>631</v>
      </c>
      <c r="I139" s="278" t="s">
        <v>435</v>
      </c>
      <c r="J139" s="282" t="s">
        <v>489</v>
      </c>
      <c r="K139" s="278" t="s">
        <v>630</v>
      </c>
    </row>
    <row r="140" spans="7:11" x14ac:dyDescent="0.2">
      <c r="G140" s="278">
        <v>1</v>
      </c>
      <c r="H140" s="278" t="s">
        <v>635</v>
      </c>
      <c r="I140" s="278" t="s">
        <v>445</v>
      </c>
      <c r="J140" s="282" t="s">
        <v>489</v>
      </c>
    </row>
    <row r="141" spans="7:11" x14ac:dyDescent="0.2">
      <c r="G141" s="278">
        <v>1</v>
      </c>
      <c r="H141" s="278" t="s">
        <v>635</v>
      </c>
      <c r="I141" s="278" t="s">
        <v>447</v>
      </c>
      <c r="J141" s="282" t="s">
        <v>489</v>
      </c>
    </row>
    <row r="142" spans="7:11" x14ac:dyDescent="0.2">
      <c r="G142" s="278">
        <v>1</v>
      </c>
      <c r="H142" s="278" t="s">
        <v>635</v>
      </c>
      <c r="I142" s="278" t="s">
        <v>449</v>
      </c>
      <c r="J142" s="282" t="s">
        <v>489</v>
      </c>
    </row>
    <row r="143" spans="7:11" x14ac:dyDescent="0.2">
      <c r="G143" s="278">
        <v>1</v>
      </c>
      <c r="H143" s="278" t="s">
        <v>635</v>
      </c>
      <c r="I143" s="278" t="s">
        <v>451</v>
      </c>
      <c r="J143" s="282" t="s">
        <v>489</v>
      </c>
    </row>
    <row r="144" spans="7:11" x14ac:dyDescent="0.2">
      <c r="G144" s="278">
        <v>1</v>
      </c>
      <c r="H144" s="278" t="s">
        <v>635</v>
      </c>
      <c r="I144" s="278" t="s">
        <v>518</v>
      </c>
      <c r="J144" s="282" t="s">
        <v>489</v>
      </c>
    </row>
    <row r="145" spans="7:11" x14ac:dyDescent="0.2">
      <c r="G145" s="278">
        <v>1</v>
      </c>
      <c r="H145" s="278" t="s">
        <v>635</v>
      </c>
      <c r="I145" s="278" t="s">
        <v>519</v>
      </c>
      <c r="J145" s="282" t="s">
        <v>489</v>
      </c>
    </row>
    <row r="146" spans="7:11" x14ac:dyDescent="0.2">
      <c r="G146" s="278">
        <v>1</v>
      </c>
      <c r="H146" s="278" t="s">
        <v>635</v>
      </c>
      <c r="I146" s="278" t="s">
        <v>520</v>
      </c>
      <c r="J146" s="282" t="s">
        <v>489</v>
      </c>
    </row>
    <row r="147" spans="7:11" x14ac:dyDescent="0.2">
      <c r="G147" s="278">
        <v>1</v>
      </c>
      <c r="H147" s="278" t="s">
        <v>635</v>
      </c>
      <c r="I147" s="278" t="s">
        <v>521</v>
      </c>
      <c r="J147" s="282" t="s">
        <v>489</v>
      </c>
    </row>
    <row r="148" spans="7:11" x14ac:dyDescent="0.2">
      <c r="G148" s="278">
        <v>1</v>
      </c>
      <c r="H148" s="278" t="s">
        <v>635</v>
      </c>
      <c r="I148" s="278" t="s">
        <v>522</v>
      </c>
      <c r="J148" s="282" t="s">
        <v>489</v>
      </c>
    </row>
    <row r="149" spans="7:11" x14ac:dyDescent="0.2">
      <c r="G149" s="278">
        <v>1</v>
      </c>
      <c r="H149" s="278" t="s">
        <v>635</v>
      </c>
      <c r="I149" s="278" t="s">
        <v>523</v>
      </c>
      <c r="J149" s="282" t="s">
        <v>489</v>
      </c>
    </row>
    <row r="150" spans="7:11" x14ac:dyDescent="0.2">
      <c r="G150" s="278">
        <v>1</v>
      </c>
      <c r="H150" s="278" t="s">
        <v>635</v>
      </c>
      <c r="I150" s="278" t="s">
        <v>524</v>
      </c>
      <c r="J150" s="282" t="s">
        <v>489</v>
      </c>
    </row>
    <row r="151" spans="7:11" x14ac:dyDescent="0.2">
      <c r="G151" s="278">
        <v>1</v>
      </c>
      <c r="H151" s="278" t="s">
        <v>635</v>
      </c>
      <c r="I151" s="278" t="s">
        <v>525</v>
      </c>
      <c r="J151" s="282" t="s">
        <v>489</v>
      </c>
    </row>
    <row r="152" spans="7:11" x14ac:dyDescent="0.2">
      <c r="G152" s="278">
        <v>1</v>
      </c>
      <c r="H152" s="278" t="s">
        <v>635</v>
      </c>
      <c r="I152" s="278" t="s">
        <v>633</v>
      </c>
      <c r="J152" s="282" t="s">
        <v>489</v>
      </c>
    </row>
    <row r="153" spans="7:11" x14ac:dyDescent="0.2">
      <c r="G153" s="278">
        <v>1</v>
      </c>
      <c r="H153" s="278" t="s">
        <v>635</v>
      </c>
      <c r="I153" s="278" t="s">
        <v>526</v>
      </c>
      <c r="J153" s="282" t="s">
        <v>489</v>
      </c>
    </row>
    <row r="154" spans="7:11" x14ac:dyDescent="0.2">
      <c r="G154" s="278">
        <v>1</v>
      </c>
      <c r="H154" s="278" t="s">
        <v>635</v>
      </c>
      <c r="I154" s="278" t="s">
        <v>634</v>
      </c>
      <c r="J154" s="282" t="s">
        <v>489</v>
      </c>
    </row>
    <row r="155" spans="7:11" x14ac:dyDescent="0.2">
      <c r="G155" s="278">
        <v>1</v>
      </c>
      <c r="H155" s="278" t="s">
        <v>635</v>
      </c>
      <c r="I155" s="278" t="s">
        <v>527</v>
      </c>
      <c r="J155" s="282" t="s">
        <v>489</v>
      </c>
    </row>
    <row r="156" spans="7:11" x14ac:dyDescent="0.2">
      <c r="G156" s="278">
        <v>1</v>
      </c>
      <c r="H156" s="278" t="s">
        <v>635</v>
      </c>
      <c r="I156" s="278" t="s">
        <v>435</v>
      </c>
      <c r="J156" s="282" t="s">
        <v>489</v>
      </c>
      <c r="K156" s="278" t="s">
        <v>630</v>
      </c>
    </row>
    <row r="157" spans="7:11" x14ac:dyDescent="0.2">
      <c r="G157" s="278">
        <v>1</v>
      </c>
      <c r="H157" s="278" t="s">
        <v>636</v>
      </c>
      <c r="I157" s="278" t="s">
        <v>445</v>
      </c>
      <c r="J157" s="282" t="s">
        <v>489</v>
      </c>
    </row>
    <row r="158" spans="7:11" x14ac:dyDescent="0.2">
      <c r="G158" s="278">
        <v>1</v>
      </c>
      <c r="H158" s="278" t="s">
        <v>636</v>
      </c>
      <c r="I158" s="278" t="s">
        <v>447</v>
      </c>
      <c r="J158" s="282" t="s">
        <v>489</v>
      </c>
    </row>
    <row r="159" spans="7:11" x14ac:dyDescent="0.2">
      <c r="G159" s="278">
        <v>1</v>
      </c>
      <c r="H159" s="278" t="s">
        <v>636</v>
      </c>
      <c r="I159" s="278" t="s">
        <v>449</v>
      </c>
      <c r="J159" s="282" t="s">
        <v>489</v>
      </c>
    </row>
    <row r="160" spans="7:11" x14ac:dyDescent="0.2">
      <c r="G160" s="278">
        <v>1</v>
      </c>
      <c r="H160" s="278" t="s">
        <v>636</v>
      </c>
      <c r="I160" s="278" t="s">
        <v>451</v>
      </c>
      <c r="J160" s="282" t="s">
        <v>489</v>
      </c>
    </row>
    <row r="161" spans="7:11" x14ac:dyDescent="0.2">
      <c r="G161" s="278">
        <v>1</v>
      </c>
      <c r="H161" s="278" t="s">
        <v>636</v>
      </c>
      <c r="I161" s="278" t="s">
        <v>518</v>
      </c>
      <c r="J161" s="282" t="s">
        <v>489</v>
      </c>
    </row>
    <row r="162" spans="7:11" x14ac:dyDescent="0.2">
      <c r="G162" s="278">
        <v>1</v>
      </c>
      <c r="H162" s="278" t="s">
        <v>636</v>
      </c>
      <c r="I162" s="278" t="s">
        <v>519</v>
      </c>
      <c r="J162" s="282" t="s">
        <v>489</v>
      </c>
    </row>
    <row r="163" spans="7:11" x14ac:dyDescent="0.2">
      <c r="G163" s="278">
        <v>1</v>
      </c>
      <c r="H163" s="278" t="s">
        <v>636</v>
      </c>
      <c r="I163" s="278" t="s">
        <v>520</v>
      </c>
      <c r="J163" s="282" t="s">
        <v>489</v>
      </c>
    </row>
    <row r="164" spans="7:11" x14ac:dyDescent="0.2">
      <c r="G164" s="278">
        <v>1</v>
      </c>
      <c r="H164" s="278" t="s">
        <v>636</v>
      </c>
      <c r="I164" s="278" t="s">
        <v>521</v>
      </c>
      <c r="J164" s="282" t="s">
        <v>489</v>
      </c>
    </row>
    <row r="165" spans="7:11" x14ac:dyDescent="0.2">
      <c r="G165" s="278">
        <v>1</v>
      </c>
      <c r="H165" s="278" t="s">
        <v>636</v>
      </c>
      <c r="I165" s="278" t="s">
        <v>522</v>
      </c>
      <c r="J165" s="282" t="s">
        <v>489</v>
      </c>
    </row>
    <row r="166" spans="7:11" x14ac:dyDescent="0.2">
      <c r="G166" s="278">
        <v>1</v>
      </c>
      <c r="H166" s="278" t="s">
        <v>636</v>
      </c>
      <c r="I166" s="278" t="s">
        <v>523</v>
      </c>
      <c r="J166" s="282" t="s">
        <v>489</v>
      </c>
    </row>
    <row r="167" spans="7:11" x14ac:dyDescent="0.2">
      <c r="G167" s="278">
        <v>1</v>
      </c>
      <c r="H167" s="278" t="s">
        <v>636</v>
      </c>
      <c r="I167" s="278" t="s">
        <v>524</v>
      </c>
      <c r="J167" s="282" t="s">
        <v>489</v>
      </c>
    </row>
    <row r="168" spans="7:11" x14ac:dyDescent="0.2">
      <c r="G168" s="278">
        <v>1</v>
      </c>
      <c r="H168" s="278" t="s">
        <v>636</v>
      </c>
      <c r="I168" s="278" t="s">
        <v>525</v>
      </c>
      <c r="J168" s="282" t="s">
        <v>489</v>
      </c>
    </row>
    <row r="169" spans="7:11" x14ac:dyDescent="0.2">
      <c r="G169" s="278">
        <v>1</v>
      </c>
      <c r="H169" s="278" t="s">
        <v>636</v>
      </c>
      <c r="I169" s="278" t="s">
        <v>633</v>
      </c>
      <c r="J169" s="282" t="s">
        <v>489</v>
      </c>
    </row>
    <row r="170" spans="7:11" x14ac:dyDescent="0.2">
      <c r="G170" s="278">
        <v>1</v>
      </c>
      <c r="H170" s="278" t="s">
        <v>636</v>
      </c>
      <c r="I170" s="278" t="s">
        <v>526</v>
      </c>
      <c r="J170" s="282" t="s">
        <v>489</v>
      </c>
    </row>
    <row r="171" spans="7:11" x14ac:dyDescent="0.2">
      <c r="G171" s="278">
        <v>1</v>
      </c>
      <c r="H171" s="278" t="s">
        <v>636</v>
      </c>
      <c r="I171" s="278" t="s">
        <v>634</v>
      </c>
      <c r="J171" s="282" t="s">
        <v>489</v>
      </c>
    </row>
    <row r="172" spans="7:11" x14ac:dyDescent="0.2">
      <c r="G172" s="278">
        <v>1</v>
      </c>
      <c r="H172" s="278" t="s">
        <v>636</v>
      </c>
      <c r="I172" s="278" t="s">
        <v>527</v>
      </c>
      <c r="J172" s="282" t="s">
        <v>489</v>
      </c>
    </row>
    <row r="173" spans="7:11" x14ac:dyDescent="0.2">
      <c r="G173" s="278">
        <v>1</v>
      </c>
      <c r="H173" s="278" t="s">
        <v>636</v>
      </c>
      <c r="I173" s="278" t="s">
        <v>435</v>
      </c>
      <c r="J173" s="282" t="s">
        <v>489</v>
      </c>
      <c r="K173" s="278" t="s">
        <v>630</v>
      </c>
    </row>
    <row r="174" spans="7:11" x14ac:dyDescent="0.2">
      <c r="G174" s="278">
        <v>1</v>
      </c>
      <c r="H174" s="278" t="s">
        <v>637</v>
      </c>
      <c r="I174" s="278" t="s">
        <v>445</v>
      </c>
      <c r="J174" s="282" t="s">
        <v>489</v>
      </c>
    </row>
    <row r="175" spans="7:11" x14ac:dyDescent="0.2">
      <c r="G175" s="278">
        <v>1</v>
      </c>
      <c r="H175" s="278" t="s">
        <v>637</v>
      </c>
      <c r="I175" s="278" t="s">
        <v>447</v>
      </c>
      <c r="J175" s="282" t="s">
        <v>489</v>
      </c>
    </row>
    <row r="176" spans="7:11" x14ac:dyDescent="0.2">
      <c r="G176" s="278">
        <v>1</v>
      </c>
      <c r="H176" s="278" t="s">
        <v>637</v>
      </c>
      <c r="I176" s="278" t="s">
        <v>449</v>
      </c>
      <c r="J176" s="282" t="s">
        <v>489</v>
      </c>
    </row>
    <row r="177" spans="7:11" x14ac:dyDescent="0.2">
      <c r="G177" s="278">
        <v>1</v>
      </c>
      <c r="H177" s="278" t="s">
        <v>637</v>
      </c>
      <c r="I177" s="278" t="s">
        <v>451</v>
      </c>
      <c r="J177" s="282" t="s">
        <v>489</v>
      </c>
    </row>
    <row r="178" spans="7:11" x14ac:dyDescent="0.2">
      <c r="G178" s="278">
        <v>1</v>
      </c>
      <c r="H178" s="278" t="s">
        <v>637</v>
      </c>
      <c r="I178" s="278" t="s">
        <v>518</v>
      </c>
      <c r="J178" s="282" t="s">
        <v>489</v>
      </c>
    </row>
    <row r="179" spans="7:11" x14ac:dyDescent="0.2">
      <c r="G179" s="278">
        <v>1</v>
      </c>
      <c r="H179" s="278" t="s">
        <v>637</v>
      </c>
      <c r="I179" s="278" t="s">
        <v>519</v>
      </c>
      <c r="J179" s="282" t="s">
        <v>489</v>
      </c>
    </row>
    <row r="180" spans="7:11" x14ac:dyDescent="0.2">
      <c r="G180" s="278">
        <v>1</v>
      </c>
      <c r="H180" s="278" t="s">
        <v>637</v>
      </c>
      <c r="I180" s="278" t="s">
        <v>520</v>
      </c>
      <c r="J180" s="282" t="s">
        <v>489</v>
      </c>
    </row>
    <row r="181" spans="7:11" x14ac:dyDescent="0.2">
      <c r="G181" s="278">
        <v>1</v>
      </c>
      <c r="H181" s="278" t="s">
        <v>637</v>
      </c>
      <c r="I181" s="278" t="s">
        <v>521</v>
      </c>
      <c r="J181" s="282" t="s">
        <v>489</v>
      </c>
    </row>
    <row r="182" spans="7:11" x14ac:dyDescent="0.2">
      <c r="G182" s="278">
        <v>1</v>
      </c>
      <c r="H182" s="278" t="s">
        <v>637</v>
      </c>
      <c r="I182" s="278" t="s">
        <v>522</v>
      </c>
      <c r="J182" s="282" t="s">
        <v>489</v>
      </c>
    </row>
    <row r="183" spans="7:11" x14ac:dyDescent="0.2">
      <c r="G183" s="278">
        <v>1</v>
      </c>
      <c r="H183" s="278" t="s">
        <v>637</v>
      </c>
      <c r="I183" s="278" t="s">
        <v>523</v>
      </c>
      <c r="J183" s="282" t="s">
        <v>489</v>
      </c>
    </row>
    <row r="184" spans="7:11" x14ac:dyDescent="0.2">
      <c r="G184" s="278">
        <v>1</v>
      </c>
      <c r="H184" s="278" t="s">
        <v>637</v>
      </c>
      <c r="I184" s="278" t="s">
        <v>524</v>
      </c>
      <c r="J184" s="282" t="s">
        <v>489</v>
      </c>
    </row>
    <row r="185" spans="7:11" x14ac:dyDescent="0.2">
      <c r="G185" s="278">
        <v>1</v>
      </c>
      <c r="H185" s="278" t="s">
        <v>637</v>
      </c>
      <c r="I185" s="278" t="s">
        <v>525</v>
      </c>
      <c r="J185" s="282" t="s">
        <v>489</v>
      </c>
    </row>
    <row r="186" spans="7:11" x14ac:dyDescent="0.2">
      <c r="G186" s="278">
        <v>1</v>
      </c>
      <c r="H186" s="278" t="s">
        <v>637</v>
      </c>
      <c r="I186" s="278" t="s">
        <v>633</v>
      </c>
      <c r="J186" s="282" t="s">
        <v>489</v>
      </c>
    </row>
    <row r="187" spans="7:11" x14ac:dyDescent="0.2">
      <c r="G187" s="278">
        <v>1</v>
      </c>
      <c r="H187" s="278" t="s">
        <v>637</v>
      </c>
      <c r="I187" s="278" t="s">
        <v>526</v>
      </c>
      <c r="J187" s="282" t="s">
        <v>489</v>
      </c>
    </row>
    <row r="188" spans="7:11" x14ac:dyDescent="0.2">
      <c r="G188" s="278">
        <v>1</v>
      </c>
      <c r="H188" s="278" t="s">
        <v>637</v>
      </c>
      <c r="I188" s="278" t="s">
        <v>634</v>
      </c>
      <c r="J188" s="282" t="s">
        <v>489</v>
      </c>
    </row>
    <row r="189" spans="7:11" x14ac:dyDescent="0.2">
      <c r="G189" s="278">
        <v>1</v>
      </c>
      <c r="H189" s="278" t="s">
        <v>637</v>
      </c>
      <c r="I189" s="278" t="s">
        <v>527</v>
      </c>
      <c r="J189" s="282" t="s">
        <v>489</v>
      </c>
    </row>
    <row r="190" spans="7:11" x14ac:dyDescent="0.2">
      <c r="G190" s="278">
        <v>1</v>
      </c>
      <c r="H190" s="278" t="s">
        <v>637</v>
      </c>
      <c r="I190" s="278" t="s">
        <v>435</v>
      </c>
      <c r="J190" s="282" t="s">
        <v>489</v>
      </c>
      <c r="K190" s="278" t="s">
        <v>630</v>
      </c>
    </row>
    <row r="191" spans="7:11" x14ac:dyDescent="0.2">
      <c r="G191" s="278">
        <v>2</v>
      </c>
      <c r="H191" s="278" t="s">
        <v>98</v>
      </c>
      <c r="I191" s="278" t="s">
        <v>638</v>
      </c>
      <c r="J191" s="282" t="s">
        <v>489</v>
      </c>
    </row>
    <row r="192" spans="7:11" x14ac:dyDescent="0.2">
      <c r="G192" s="278">
        <v>2</v>
      </c>
      <c r="H192" s="278" t="s">
        <v>98</v>
      </c>
      <c r="I192" s="278" t="s">
        <v>451</v>
      </c>
      <c r="J192" s="282" t="s">
        <v>489</v>
      </c>
      <c r="K192" s="278" t="s">
        <v>630</v>
      </c>
    </row>
    <row r="193" spans="7:11" x14ac:dyDescent="0.2">
      <c r="G193" s="278">
        <v>2</v>
      </c>
      <c r="H193" s="278" t="s">
        <v>98</v>
      </c>
      <c r="I193" s="278" t="s">
        <v>518</v>
      </c>
      <c r="J193" s="282" t="s">
        <v>489</v>
      </c>
      <c r="K193" s="278" t="s">
        <v>630</v>
      </c>
    </row>
    <row r="194" spans="7:11" x14ac:dyDescent="0.2">
      <c r="G194" s="278">
        <v>2</v>
      </c>
      <c r="H194" s="278" t="s">
        <v>98</v>
      </c>
      <c r="I194" s="278" t="s">
        <v>520</v>
      </c>
      <c r="J194" s="282" t="s">
        <v>489</v>
      </c>
      <c r="K194" s="278" t="s">
        <v>630</v>
      </c>
    </row>
    <row r="195" spans="7:11" x14ac:dyDescent="0.2">
      <c r="G195" s="278">
        <v>2</v>
      </c>
      <c r="H195" s="278" t="s">
        <v>98</v>
      </c>
      <c r="I195" s="278" t="s">
        <v>522</v>
      </c>
      <c r="J195" s="282" t="s">
        <v>489</v>
      </c>
      <c r="K195" s="278" t="s">
        <v>630</v>
      </c>
    </row>
    <row r="196" spans="7:11" x14ac:dyDescent="0.2">
      <c r="G196" s="278">
        <v>2</v>
      </c>
      <c r="H196" s="278" t="s">
        <v>98</v>
      </c>
      <c r="I196" s="278" t="s">
        <v>523</v>
      </c>
      <c r="J196" s="282" t="s">
        <v>489</v>
      </c>
      <c r="K196" s="278" t="s">
        <v>630</v>
      </c>
    </row>
    <row r="197" spans="7:11" x14ac:dyDescent="0.2">
      <c r="G197" s="278">
        <v>2</v>
      </c>
      <c r="H197" s="278" t="s">
        <v>98</v>
      </c>
      <c r="I197" s="278" t="s">
        <v>525</v>
      </c>
      <c r="J197" s="282" t="s">
        <v>489</v>
      </c>
      <c r="K197" s="278" t="s">
        <v>630</v>
      </c>
    </row>
    <row r="198" spans="7:11" x14ac:dyDescent="0.2">
      <c r="G198" s="278">
        <v>2</v>
      </c>
      <c r="H198" s="278" t="s">
        <v>98</v>
      </c>
      <c r="I198" s="278" t="s">
        <v>633</v>
      </c>
      <c r="J198" s="282" t="s">
        <v>489</v>
      </c>
      <c r="K198" s="278" t="s">
        <v>630</v>
      </c>
    </row>
    <row r="199" spans="7:11" x14ac:dyDescent="0.2">
      <c r="G199" s="278">
        <v>2</v>
      </c>
      <c r="H199" s="278" t="s">
        <v>98</v>
      </c>
      <c r="I199" s="278" t="s">
        <v>526</v>
      </c>
      <c r="J199" s="282" t="s">
        <v>489</v>
      </c>
      <c r="K199" s="278" t="s">
        <v>630</v>
      </c>
    </row>
    <row r="200" spans="7:11" x14ac:dyDescent="0.2">
      <c r="G200" s="278">
        <v>2</v>
      </c>
      <c r="H200" s="278" t="s">
        <v>98</v>
      </c>
      <c r="I200" s="278" t="s">
        <v>634</v>
      </c>
      <c r="J200" s="282" t="s">
        <v>489</v>
      </c>
      <c r="K200" s="278" t="s">
        <v>630</v>
      </c>
    </row>
    <row r="201" spans="7:11" x14ac:dyDescent="0.2">
      <c r="G201" s="278">
        <v>2</v>
      </c>
      <c r="H201" s="278" t="s">
        <v>98</v>
      </c>
      <c r="I201" s="278" t="s">
        <v>527</v>
      </c>
      <c r="J201" s="282" t="s">
        <v>489</v>
      </c>
      <c r="K201" s="278" t="s">
        <v>630</v>
      </c>
    </row>
    <row r="202" spans="7:11" x14ac:dyDescent="0.2">
      <c r="G202" s="278">
        <v>2</v>
      </c>
      <c r="H202" s="278" t="s">
        <v>98</v>
      </c>
      <c r="I202" s="278" t="s">
        <v>529</v>
      </c>
      <c r="J202" s="282" t="s">
        <v>489</v>
      </c>
      <c r="K202" s="278" t="s">
        <v>630</v>
      </c>
    </row>
    <row r="203" spans="7:11" x14ac:dyDescent="0.2">
      <c r="G203" s="278">
        <v>2</v>
      </c>
      <c r="H203" s="278" t="s">
        <v>98</v>
      </c>
      <c r="I203" s="278" t="s">
        <v>703</v>
      </c>
      <c r="J203" s="282" t="s">
        <v>489</v>
      </c>
      <c r="K203" s="278" t="s">
        <v>630</v>
      </c>
    </row>
    <row r="204" spans="7:11" x14ac:dyDescent="0.2">
      <c r="G204" s="278">
        <v>2</v>
      </c>
      <c r="H204" s="278" t="s">
        <v>98</v>
      </c>
      <c r="I204" s="278" t="s">
        <v>714</v>
      </c>
      <c r="J204" s="282" t="s">
        <v>489</v>
      </c>
      <c r="K204" s="278" t="s">
        <v>630</v>
      </c>
    </row>
    <row r="205" spans="7:11" x14ac:dyDescent="0.2">
      <c r="G205" s="278">
        <v>2</v>
      </c>
      <c r="H205" s="278" t="s">
        <v>98</v>
      </c>
      <c r="I205" s="278" t="s">
        <v>725</v>
      </c>
      <c r="J205" s="282" t="s">
        <v>489</v>
      </c>
      <c r="K205" s="278" t="s">
        <v>630</v>
      </c>
    </row>
    <row r="206" spans="7:11" x14ac:dyDescent="0.2">
      <c r="G206" s="278">
        <v>2</v>
      </c>
      <c r="H206" s="278" t="s">
        <v>98</v>
      </c>
      <c r="I206" s="278" t="s">
        <v>736</v>
      </c>
      <c r="J206" s="282" t="s">
        <v>489</v>
      </c>
      <c r="K206" s="278" t="s">
        <v>630</v>
      </c>
    </row>
    <row r="207" spans="7:11" x14ac:dyDescent="0.2">
      <c r="G207" s="278">
        <v>2</v>
      </c>
      <c r="H207" s="278" t="s">
        <v>98</v>
      </c>
      <c r="I207" s="278" t="s">
        <v>747</v>
      </c>
      <c r="J207" s="282" t="s">
        <v>489</v>
      </c>
      <c r="K207" s="278" t="s">
        <v>630</v>
      </c>
    </row>
    <row r="208" spans="7:11" x14ac:dyDescent="0.2">
      <c r="G208" s="278">
        <v>2</v>
      </c>
      <c r="H208" s="278" t="s">
        <v>98</v>
      </c>
      <c r="I208" s="278" t="s">
        <v>758</v>
      </c>
      <c r="J208" s="282" t="s">
        <v>489</v>
      </c>
      <c r="K208" s="278" t="s">
        <v>630</v>
      </c>
    </row>
    <row r="209" spans="7:11" x14ac:dyDescent="0.2">
      <c r="G209" s="278">
        <v>2</v>
      </c>
      <c r="H209" s="278" t="s">
        <v>98</v>
      </c>
      <c r="I209" s="278" t="s">
        <v>769</v>
      </c>
      <c r="J209" s="282" t="s">
        <v>489</v>
      </c>
      <c r="K209" s="278" t="s">
        <v>630</v>
      </c>
    </row>
    <row r="210" spans="7:11" x14ac:dyDescent="0.2">
      <c r="G210" s="278">
        <v>2</v>
      </c>
      <c r="H210" s="278" t="s">
        <v>98</v>
      </c>
      <c r="I210" s="278" t="s">
        <v>780</v>
      </c>
      <c r="J210" s="282" t="s">
        <v>489</v>
      </c>
      <c r="K210" s="278" t="s">
        <v>630</v>
      </c>
    </row>
    <row r="211" spans="7:11" x14ac:dyDescent="0.2">
      <c r="G211" s="278">
        <v>2</v>
      </c>
      <c r="H211" s="278" t="s">
        <v>98</v>
      </c>
      <c r="I211" s="278" t="s">
        <v>791</v>
      </c>
      <c r="J211" s="282" t="s">
        <v>489</v>
      </c>
      <c r="K211" s="278" t="s">
        <v>630</v>
      </c>
    </row>
    <row r="212" spans="7:11" x14ac:dyDescent="0.2">
      <c r="G212" s="278">
        <v>2</v>
      </c>
      <c r="H212" s="278" t="s">
        <v>98</v>
      </c>
      <c r="I212" s="278" t="s">
        <v>565</v>
      </c>
      <c r="J212" s="282" t="s">
        <v>489</v>
      </c>
    </row>
    <row r="213" spans="7:11" x14ac:dyDescent="0.2">
      <c r="G213" s="278">
        <v>2</v>
      </c>
      <c r="H213" s="278" t="s">
        <v>98</v>
      </c>
      <c r="I213" s="278" t="s">
        <v>570</v>
      </c>
      <c r="J213" s="282" t="s">
        <v>489</v>
      </c>
    </row>
    <row r="214" spans="7:11" x14ac:dyDescent="0.2">
      <c r="G214" s="278">
        <v>2</v>
      </c>
      <c r="H214" s="278" t="s">
        <v>98</v>
      </c>
      <c r="I214" s="278" t="s">
        <v>580</v>
      </c>
      <c r="J214" s="282" t="s">
        <v>489</v>
      </c>
    </row>
    <row r="215" spans="7:11" x14ac:dyDescent="0.2">
      <c r="G215" s="278">
        <v>2</v>
      </c>
      <c r="H215" s="278" t="s">
        <v>98</v>
      </c>
      <c r="I215" s="278" t="s">
        <v>590</v>
      </c>
      <c r="J215" s="282" t="s">
        <v>489</v>
      </c>
    </row>
    <row r="216" spans="7:11" x14ac:dyDescent="0.2">
      <c r="G216" s="278">
        <v>2</v>
      </c>
      <c r="H216" s="278" t="s">
        <v>98</v>
      </c>
      <c r="I216" s="278" t="s">
        <v>595</v>
      </c>
      <c r="J216" s="282" t="s">
        <v>489</v>
      </c>
    </row>
    <row r="217" spans="7:11" x14ac:dyDescent="0.2">
      <c r="G217" s="278">
        <v>2</v>
      </c>
      <c r="H217" s="278" t="s">
        <v>98</v>
      </c>
      <c r="I217" s="278" t="s">
        <v>605</v>
      </c>
      <c r="J217" s="282" t="s">
        <v>489</v>
      </c>
    </row>
    <row r="218" spans="7:11" x14ac:dyDescent="0.2">
      <c r="G218" s="278">
        <v>2</v>
      </c>
      <c r="H218" s="278" t="s">
        <v>98</v>
      </c>
      <c r="I218" s="278" t="s">
        <v>668</v>
      </c>
      <c r="J218" s="282" t="s">
        <v>489</v>
      </c>
    </row>
    <row r="219" spans="7:11" x14ac:dyDescent="0.2">
      <c r="G219" s="278">
        <v>2</v>
      </c>
      <c r="H219" s="278" t="s">
        <v>98</v>
      </c>
      <c r="I219" s="278" t="s">
        <v>610</v>
      </c>
      <c r="J219" s="282" t="s">
        <v>489</v>
      </c>
    </row>
    <row r="220" spans="7:11" x14ac:dyDescent="0.2">
      <c r="G220" s="278">
        <v>2</v>
      </c>
      <c r="H220" s="278" t="s">
        <v>98</v>
      </c>
      <c r="I220" s="278" t="s">
        <v>683</v>
      </c>
      <c r="J220" s="282" t="s">
        <v>489</v>
      </c>
    </row>
    <row r="221" spans="7:11" x14ac:dyDescent="0.2">
      <c r="G221" s="278">
        <v>2</v>
      </c>
      <c r="H221" s="278" t="s">
        <v>98</v>
      </c>
      <c r="I221" s="278" t="s">
        <v>615</v>
      </c>
      <c r="J221" s="282" t="s">
        <v>489</v>
      </c>
    </row>
    <row r="222" spans="7:11" x14ac:dyDescent="0.2">
      <c r="G222" s="278">
        <v>2</v>
      </c>
      <c r="H222" s="278" t="s">
        <v>98</v>
      </c>
      <c r="I222" s="278" t="s">
        <v>625</v>
      </c>
      <c r="J222" s="282" t="s">
        <v>489</v>
      </c>
    </row>
    <row r="223" spans="7:11" x14ac:dyDescent="0.2">
      <c r="G223" s="278">
        <v>2</v>
      </c>
      <c r="H223" s="278" t="s">
        <v>98</v>
      </c>
      <c r="I223" s="278" t="s">
        <v>704</v>
      </c>
      <c r="J223" s="282" t="s">
        <v>489</v>
      </c>
    </row>
    <row r="224" spans="7:11" x14ac:dyDescent="0.2">
      <c r="G224" s="278">
        <v>2</v>
      </c>
      <c r="H224" s="278" t="s">
        <v>98</v>
      </c>
      <c r="I224" s="278" t="s">
        <v>715</v>
      </c>
      <c r="J224" s="282" t="s">
        <v>489</v>
      </c>
    </row>
    <row r="225" spans="7:10" x14ac:dyDescent="0.2">
      <c r="G225" s="278">
        <v>2</v>
      </c>
      <c r="H225" s="278" t="s">
        <v>98</v>
      </c>
      <c r="I225" s="278" t="s">
        <v>726</v>
      </c>
      <c r="J225" s="282" t="s">
        <v>489</v>
      </c>
    </row>
    <row r="226" spans="7:10" x14ac:dyDescent="0.2">
      <c r="G226" s="278">
        <v>2</v>
      </c>
      <c r="H226" s="278" t="s">
        <v>98</v>
      </c>
      <c r="I226" s="278" t="s">
        <v>737</v>
      </c>
      <c r="J226" s="282" t="s">
        <v>489</v>
      </c>
    </row>
    <row r="227" spans="7:10" x14ac:dyDescent="0.2">
      <c r="G227" s="278">
        <v>2</v>
      </c>
      <c r="H227" s="278" t="s">
        <v>98</v>
      </c>
      <c r="I227" s="278" t="s">
        <v>748</v>
      </c>
      <c r="J227" s="282" t="s">
        <v>489</v>
      </c>
    </row>
    <row r="228" spans="7:10" x14ac:dyDescent="0.2">
      <c r="G228" s="278">
        <v>2</v>
      </c>
      <c r="H228" s="278" t="s">
        <v>98</v>
      </c>
      <c r="I228" s="278" t="s">
        <v>759</v>
      </c>
      <c r="J228" s="282" t="s">
        <v>489</v>
      </c>
    </row>
    <row r="229" spans="7:10" x14ac:dyDescent="0.2">
      <c r="G229" s="278">
        <v>2</v>
      </c>
      <c r="H229" s="278" t="s">
        <v>98</v>
      </c>
      <c r="I229" s="278" t="s">
        <v>770</v>
      </c>
      <c r="J229" s="282" t="s">
        <v>489</v>
      </c>
    </row>
    <row r="230" spans="7:10" x14ac:dyDescent="0.2">
      <c r="G230" s="278">
        <v>2</v>
      </c>
      <c r="H230" s="278" t="s">
        <v>98</v>
      </c>
      <c r="I230" s="278" t="s">
        <v>781</v>
      </c>
      <c r="J230" s="282" t="s">
        <v>489</v>
      </c>
    </row>
    <row r="231" spans="7:10" x14ac:dyDescent="0.2">
      <c r="G231" s="278">
        <v>2</v>
      </c>
      <c r="H231" s="278" t="s">
        <v>98</v>
      </c>
      <c r="I231" s="278" t="s">
        <v>792</v>
      </c>
      <c r="J231" s="282" t="s">
        <v>489</v>
      </c>
    </row>
    <row r="232" spans="7:10" x14ac:dyDescent="0.2">
      <c r="G232" s="278">
        <v>2</v>
      </c>
      <c r="H232" s="278" t="s">
        <v>98</v>
      </c>
      <c r="I232" s="278" t="s">
        <v>566</v>
      </c>
      <c r="J232" s="282" t="s">
        <v>489</v>
      </c>
    </row>
    <row r="233" spans="7:10" x14ac:dyDescent="0.2">
      <c r="G233" s="278">
        <v>2</v>
      </c>
      <c r="H233" s="278" t="s">
        <v>98</v>
      </c>
      <c r="I233" s="278" t="s">
        <v>571</v>
      </c>
      <c r="J233" s="282" t="s">
        <v>489</v>
      </c>
    </row>
    <row r="234" spans="7:10" x14ac:dyDescent="0.2">
      <c r="G234" s="278">
        <v>2</v>
      </c>
      <c r="H234" s="278" t="s">
        <v>98</v>
      </c>
      <c r="I234" s="278" t="s">
        <v>581</v>
      </c>
      <c r="J234" s="282" t="s">
        <v>489</v>
      </c>
    </row>
    <row r="235" spans="7:10" x14ac:dyDescent="0.2">
      <c r="G235" s="278">
        <v>2</v>
      </c>
      <c r="H235" s="278" t="s">
        <v>98</v>
      </c>
      <c r="I235" s="278" t="s">
        <v>591</v>
      </c>
      <c r="J235" s="282" t="s">
        <v>489</v>
      </c>
    </row>
    <row r="236" spans="7:10" x14ac:dyDescent="0.2">
      <c r="G236" s="278">
        <v>2</v>
      </c>
      <c r="H236" s="278" t="s">
        <v>98</v>
      </c>
      <c r="I236" s="278" t="s">
        <v>596</v>
      </c>
      <c r="J236" s="282" t="s">
        <v>489</v>
      </c>
    </row>
    <row r="237" spans="7:10" x14ac:dyDescent="0.2">
      <c r="G237" s="278">
        <v>2</v>
      </c>
      <c r="H237" s="278" t="s">
        <v>98</v>
      </c>
      <c r="I237" s="278" t="s">
        <v>606</v>
      </c>
      <c r="J237" s="282" t="s">
        <v>489</v>
      </c>
    </row>
    <row r="238" spans="7:10" x14ac:dyDescent="0.2">
      <c r="G238" s="278">
        <v>2</v>
      </c>
      <c r="H238" s="278" t="s">
        <v>98</v>
      </c>
      <c r="I238" s="278" t="s">
        <v>669</v>
      </c>
      <c r="J238" s="282" t="s">
        <v>489</v>
      </c>
    </row>
    <row r="239" spans="7:10" x14ac:dyDescent="0.2">
      <c r="G239" s="278">
        <v>2</v>
      </c>
      <c r="H239" s="278" t="s">
        <v>98</v>
      </c>
      <c r="I239" s="278" t="s">
        <v>611</v>
      </c>
      <c r="J239" s="282" t="s">
        <v>489</v>
      </c>
    </row>
    <row r="240" spans="7:10" x14ac:dyDescent="0.2">
      <c r="G240" s="278">
        <v>2</v>
      </c>
      <c r="H240" s="278" t="s">
        <v>98</v>
      </c>
      <c r="I240" s="278" t="s">
        <v>684</v>
      </c>
      <c r="J240" s="282" t="s">
        <v>489</v>
      </c>
    </row>
    <row r="241" spans="7:10" x14ac:dyDescent="0.2">
      <c r="G241" s="278">
        <v>2</v>
      </c>
      <c r="H241" s="278" t="s">
        <v>98</v>
      </c>
      <c r="I241" s="278" t="s">
        <v>616</v>
      </c>
      <c r="J241" s="282" t="s">
        <v>489</v>
      </c>
    </row>
    <row r="242" spans="7:10" x14ac:dyDescent="0.2">
      <c r="G242" s="278">
        <v>2</v>
      </c>
      <c r="H242" s="278" t="s">
        <v>98</v>
      </c>
      <c r="I242" s="278" t="s">
        <v>626</v>
      </c>
      <c r="J242" s="282" t="s">
        <v>489</v>
      </c>
    </row>
    <row r="243" spans="7:10" x14ac:dyDescent="0.2">
      <c r="G243" s="278">
        <v>2</v>
      </c>
      <c r="H243" s="278" t="s">
        <v>98</v>
      </c>
      <c r="I243" s="278" t="s">
        <v>705</v>
      </c>
      <c r="J243" s="282" t="s">
        <v>489</v>
      </c>
    </row>
    <row r="244" spans="7:10" x14ac:dyDescent="0.2">
      <c r="G244" s="278">
        <v>2</v>
      </c>
      <c r="H244" s="278" t="s">
        <v>98</v>
      </c>
      <c r="I244" s="278" t="s">
        <v>716</v>
      </c>
      <c r="J244" s="282" t="s">
        <v>489</v>
      </c>
    </row>
    <row r="245" spans="7:10" x14ac:dyDescent="0.2">
      <c r="G245" s="278">
        <v>2</v>
      </c>
      <c r="H245" s="278" t="s">
        <v>98</v>
      </c>
      <c r="I245" s="278" t="s">
        <v>727</v>
      </c>
      <c r="J245" s="282" t="s">
        <v>489</v>
      </c>
    </row>
    <row r="246" spans="7:10" x14ac:dyDescent="0.2">
      <c r="G246" s="278">
        <v>2</v>
      </c>
      <c r="H246" s="278" t="s">
        <v>98</v>
      </c>
      <c r="I246" s="278" t="s">
        <v>738</v>
      </c>
      <c r="J246" s="282" t="s">
        <v>489</v>
      </c>
    </row>
    <row r="247" spans="7:10" x14ac:dyDescent="0.2">
      <c r="G247" s="278">
        <v>2</v>
      </c>
      <c r="H247" s="278" t="s">
        <v>98</v>
      </c>
      <c r="I247" s="278" t="s">
        <v>749</v>
      </c>
      <c r="J247" s="282" t="s">
        <v>489</v>
      </c>
    </row>
    <row r="248" spans="7:10" x14ac:dyDescent="0.2">
      <c r="G248" s="278">
        <v>2</v>
      </c>
      <c r="H248" s="278" t="s">
        <v>98</v>
      </c>
      <c r="I248" s="278" t="s">
        <v>760</v>
      </c>
      <c r="J248" s="282" t="s">
        <v>489</v>
      </c>
    </row>
    <row r="249" spans="7:10" x14ac:dyDescent="0.2">
      <c r="G249" s="278">
        <v>2</v>
      </c>
      <c r="H249" s="278" t="s">
        <v>98</v>
      </c>
      <c r="I249" s="278" t="s">
        <v>771</v>
      </c>
      <c r="J249" s="282" t="s">
        <v>489</v>
      </c>
    </row>
    <row r="250" spans="7:10" x14ac:dyDescent="0.2">
      <c r="G250" s="278">
        <v>2</v>
      </c>
      <c r="H250" s="278" t="s">
        <v>98</v>
      </c>
      <c r="I250" s="278" t="s">
        <v>782</v>
      </c>
      <c r="J250" s="282" t="s">
        <v>489</v>
      </c>
    </row>
    <row r="251" spans="7:10" x14ac:dyDescent="0.2">
      <c r="G251" s="278">
        <v>2</v>
      </c>
      <c r="H251" s="278" t="s">
        <v>98</v>
      </c>
      <c r="I251" s="278" t="s">
        <v>793</v>
      </c>
      <c r="J251" s="282" t="s">
        <v>489</v>
      </c>
    </row>
    <row r="252" spans="7:10" x14ac:dyDescent="0.2">
      <c r="G252" s="278">
        <v>2</v>
      </c>
      <c r="H252" s="278" t="s">
        <v>98</v>
      </c>
      <c r="I252" s="278" t="s">
        <v>567</v>
      </c>
      <c r="J252" s="282" t="s">
        <v>489</v>
      </c>
    </row>
    <row r="253" spans="7:10" x14ac:dyDescent="0.2">
      <c r="G253" s="278">
        <v>2</v>
      </c>
      <c r="H253" s="278" t="s">
        <v>98</v>
      </c>
      <c r="I253" s="278" t="s">
        <v>572</v>
      </c>
      <c r="J253" s="282" t="s">
        <v>489</v>
      </c>
    </row>
    <row r="254" spans="7:10" x14ac:dyDescent="0.2">
      <c r="G254" s="278">
        <v>2</v>
      </c>
      <c r="H254" s="278" t="s">
        <v>98</v>
      </c>
      <c r="I254" s="278" t="s">
        <v>582</v>
      </c>
      <c r="J254" s="282" t="s">
        <v>489</v>
      </c>
    </row>
    <row r="255" spans="7:10" x14ac:dyDescent="0.2">
      <c r="G255" s="278">
        <v>2</v>
      </c>
      <c r="H255" s="278" t="s">
        <v>98</v>
      </c>
      <c r="I255" s="278" t="s">
        <v>592</v>
      </c>
      <c r="J255" s="282" t="s">
        <v>489</v>
      </c>
    </row>
    <row r="256" spans="7:10" x14ac:dyDescent="0.2">
      <c r="G256" s="278">
        <v>2</v>
      </c>
      <c r="H256" s="278" t="s">
        <v>98</v>
      </c>
      <c r="I256" s="278" t="s">
        <v>597</v>
      </c>
      <c r="J256" s="282" t="s">
        <v>489</v>
      </c>
    </row>
    <row r="257" spans="7:10" x14ac:dyDescent="0.2">
      <c r="G257" s="278">
        <v>2</v>
      </c>
      <c r="H257" s="278" t="s">
        <v>98</v>
      </c>
      <c r="I257" s="278" t="s">
        <v>607</v>
      </c>
      <c r="J257" s="282" t="s">
        <v>489</v>
      </c>
    </row>
    <row r="258" spans="7:10" x14ac:dyDescent="0.2">
      <c r="G258" s="278">
        <v>2</v>
      </c>
      <c r="H258" s="278" t="s">
        <v>98</v>
      </c>
      <c r="I258" s="278" t="s">
        <v>670</v>
      </c>
      <c r="J258" s="282" t="s">
        <v>489</v>
      </c>
    </row>
    <row r="259" spans="7:10" x14ac:dyDescent="0.2">
      <c r="G259" s="278">
        <v>2</v>
      </c>
      <c r="H259" s="278" t="s">
        <v>98</v>
      </c>
      <c r="I259" s="278" t="s">
        <v>612</v>
      </c>
      <c r="J259" s="282" t="s">
        <v>489</v>
      </c>
    </row>
    <row r="260" spans="7:10" x14ac:dyDescent="0.2">
      <c r="G260" s="278">
        <v>2</v>
      </c>
      <c r="H260" s="278" t="s">
        <v>98</v>
      </c>
      <c r="I260" s="278" t="s">
        <v>685</v>
      </c>
      <c r="J260" s="282" t="s">
        <v>489</v>
      </c>
    </row>
    <row r="261" spans="7:10" x14ac:dyDescent="0.2">
      <c r="G261" s="278">
        <v>2</v>
      </c>
      <c r="H261" s="278" t="s">
        <v>98</v>
      </c>
      <c r="I261" s="278" t="s">
        <v>617</v>
      </c>
      <c r="J261" s="282" t="s">
        <v>489</v>
      </c>
    </row>
    <row r="262" spans="7:10" x14ac:dyDescent="0.2">
      <c r="G262" s="278">
        <v>2</v>
      </c>
      <c r="H262" s="278" t="s">
        <v>98</v>
      </c>
      <c r="I262" s="278" t="s">
        <v>627</v>
      </c>
      <c r="J262" s="282" t="s">
        <v>489</v>
      </c>
    </row>
    <row r="263" spans="7:10" x14ac:dyDescent="0.2">
      <c r="G263" s="278">
        <v>2</v>
      </c>
      <c r="H263" s="278" t="s">
        <v>98</v>
      </c>
      <c r="I263" s="278" t="s">
        <v>706</v>
      </c>
      <c r="J263" s="282" t="s">
        <v>489</v>
      </c>
    </row>
    <row r="264" spans="7:10" x14ac:dyDescent="0.2">
      <c r="G264" s="278">
        <v>2</v>
      </c>
      <c r="H264" s="278" t="s">
        <v>98</v>
      </c>
      <c r="I264" s="278" t="s">
        <v>717</v>
      </c>
      <c r="J264" s="282" t="s">
        <v>489</v>
      </c>
    </row>
    <row r="265" spans="7:10" x14ac:dyDescent="0.2">
      <c r="G265" s="278">
        <v>2</v>
      </c>
      <c r="H265" s="278" t="s">
        <v>98</v>
      </c>
      <c r="I265" s="278" t="s">
        <v>728</v>
      </c>
      <c r="J265" s="282" t="s">
        <v>489</v>
      </c>
    </row>
    <row r="266" spans="7:10" x14ac:dyDescent="0.2">
      <c r="G266" s="278">
        <v>2</v>
      </c>
      <c r="H266" s="278" t="s">
        <v>98</v>
      </c>
      <c r="I266" s="278" t="s">
        <v>739</v>
      </c>
      <c r="J266" s="282" t="s">
        <v>489</v>
      </c>
    </row>
    <row r="267" spans="7:10" x14ac:dyDescent="0.2">
      <c r="G267" s="278">
        <v>2</v>
      </c>
      <c r="H267" s="278" t="s">
        <v>98</v>
      </c>
      <c r="I267" s="278" t="s">
        <v>750</v>
      </c>
      <c r="J267" s="282" t="s">
        <v>489</v>
      </c>
    </row>
    <row r="268" spans="7:10" x14ac:dyDescent="0.2">
      <c r="G268" s="278">
        <v>2</v>
      </c>
      <c r="H268" s="278" t="s">
        <v>98</v>
      </c>
      <c r="I268" s="278" t="s">
        <v>761</v>
      </c>
      <c r="J268" s="282" t="s">
        <v>489</v>
      </c>
    </row>
    <row r="269" spans="7:10" x14ac:dyDescent="0.2">
      <c r="G269" s="278">
        <v>2</v>
      </c>
      <c r="H269" s="278" t="s">
        <v>98</v>
      </c>
      <c r="I269" s="278" t="s">
        <v>772</v>
      </c>
      <c r="J269" s="282" t="s">
        <v>489</v>
      </c>
    </row>
    <row r="270" spans="7:10" x14ac:dyDescent="0.2">
      <c r="G270" s="278">
        <v>2</v>
      </c>
      <c r="H270" s="278" t="s">
        <v>98</v>
      </c>
      <c r="I270" s="278" t="s">
        <v>783</v>
      </c>
      <c r="J270" s="282" t="s">
        <v>489</v>
      </c>
    </row>
    <row r="271" spans="7:10" x14ac:dyDescent="0.2">
      <c r="G271" s="278">
        <v>2</v>
      </c>
      <c r="H271" s="278" t="s">
        <v>98</v>
      </c>
      <c r="I271" s="278" t="s">
        <v>794</v>
      </c>
      <c r="J271" s="282" t="s">
        <v>489</v>
      </c>
    </row>
    <row r="272" spans="7:10" x14ac:dyDescent="0.2">
      <c r="G272" s="278">
        <v>2</v>
      </c>
      <c r="H272" s="278" t="s">
        <v>98</v>
      </c>
      <c r="I272" s="278" t="s">
        <v>568</v>
      </c>
      <c r="J272" s="282" t="s">
        <v>489</v>
      </c>
    </row>
    <row r="273" spans="7:10" x14ac:dyDescent="0.2">
      <c r="G273" s="278">
        <v>2</v>
      </c>
      <c r="H273" s="278" t="s">
        <v>98</v>
      </c>
      <c r="I273" s="278" t="s">
        <v>573</v>
      </c>
      <c r="J273" s="282" t="s">
        <v>489</v>
      </c>
    </row>
    <row r="274" spans="7:10" x14ac:dyDescent="0.2">
      <c r="G274" s="278">
        <v>2</v>
      </c>
      <c r="H274" s="278" t="s">
        <v>98</v>
      </c>
      <c r="I274" s="278" t="s">
        <v>583</v>
      </c>
      <c r="J274" s="282" t="s">
        <v>489</v>
      </c>
    </row>
    <row r="275" spans="7:10" x14ac:dyDescent="0.2">
      <c r="G275" s="278">
        <v>2</v>
      </c>
      <c r="H275" s="278" t="s">
        <v>98</v>
      </c>
      <c r="I275" s="278" t="s">
        <v>593</v>
      </c>
      <c r="J275" s="282" t="s">
        <v>489</v>
      </c>
    </row>
    <row r="276" spans="7:10" x14ac:dyDescent="0.2">
      <c r="G276" s="278">
        <v>2</v>
      </c>
      <c r="H276" s="278" t="s">
        <v>98</v>
      </c>
      <c r="I276" s="278" t="s">
        <v>598</v>
      </c>
      <c r="J276" s="282" t="s">
        <v>489</v>
      </c>
    </row>
    <row r="277" spans="7:10" x14ac:dyDescent="0.2">
      <c r="G277" s="278">
        <v>2</v>
      </c>
      <c r="H277" s="278" t="s">
        <v>98</v>
      </c>
      <c r="I277" s="278" t="s">
        <v>608</v>
      </c>
      <c r="J277" s="282" t="s">
        <v>489</v>
      </c>
    </row>
    <row r="278" spans="7:10" x14ac:dyDescent="0.2">
      <c r="G278" s="278">
        <v>2</v>
      </c>
      <c r="H278" s="278" t="s">
        <v>98</v>
      </c>
      <c r="I278" s="278" t="s">
        <v>671</v>
      </c>
      <c r="J278" s="282" t="s">
        <v>489</v>
      </c>
    </row>
    <row r="279" spans="7:10" x14ac:dyDescent="0.2">
      <c r="G279" s="278">
        <v>2</v>
      </c>
      <c r="H279" s="278" t="s">
        <v>98</v>
      </c>
      <c r="I279" s="278" t="s">
        <v>613</v>
      </c>
      <c r="J279" s="282" t="s">
        <v>489</v>
      </c>
    </row>
    <row r="280" spans="7:10" x14ac:dyDescent="0.2">
      <c r="G280" s="278">
        <v>2</v>
      </c>
      <c r="H280" s="278" t="s">
        <v>98</v>
      </c>
      <c r="I280" s="278" t="s">
        <v>686</v>
      </c>
      <c r="J280" s="282" t="s">
        <v>489</v>
      </c>
    </row>
    <row r="281" spans="7:10" x14ac:dyDescent="0.2">
      <c r="G281" s="278">
        <v>2</v>
      </c>
      <c r="H281" s="278" t="s">
        <v>98</v>
      </c>
      <c r="I281" s="278" t="s">
        <v>618</v>
      </c>
      <c r="J281" s="282" t="s">
        <v>489</v>
      </c>
    </row>
    <row r="282" spans="7:10" x14ac:dyDescent="0.2">
      <c r="G282" s="278">
        <v>2</v>
      </c>
      <c r="H282" s="278" t="s">
        <v>98</v>
      </c>
      <c r="I282" s="278" t="s">
        <v>628</v>
      </c>
      <c r="J282" s="282" t="s">
        <v>489</v>
      </c>
    </row>
    <row r="283" spans="7:10" x14ac:dyDescent="0.2">
      <c r="G283" s="278">
        <v>2</v>
      </c>
      <c r="H283" s="278" t="s">
        <v>98</v>
      </c>
      <c r="I283" s="278" t="s">
        <v>707</v>
      </c>
      <c r="J283" s="282" t="s">
        <v>489</v>
      </c>
    </row>
    <row r="284" spans="7:10" x14ac:dyDescent="0.2">
      <c r="G284" s="278">
        <v>2</v>
      </c>
      <c r="H284" s="278" t="s">
        <v>98</v>
      </c>
      <c r="I284" s="278" t="s">
        <v>718</v>
      </c>
      <c r="J284" s="282" t="s">
        <v>489</v>
      </c>
    </row>
    <row r="285" spans="7:10" x14ac:dyDescent="0.2">
      <c r="G285" s="278">
        <v>2</v>
      </c>
      <c r="H285" s="278" t="s">
        <v>98</v>
      </c>
      <c r="I285" s="278" t="s">
        <v>729</v>
      </c>
      <c r="J285" s="282" t="s">
        <v>489</v>
      </c>
    </row>
    <row r="286" spans="7:10" x14ac:dyDescent="0.2">
      <c r="G286" s="278">
        <v>2</v>
      </c>
      <c r="H286" s="278" t="s">
        <v>98</v>
      </c>
      <c r="I286" s="278" t="s">
        <v>740</v>
      </c>
      <c r="J286" s="282" t="s">
        <v>489</v>
      </c>
    </row>
    <row r="287" spans="7:10" x14ac:dyDescent="0.2">
      <c r="G287" s="278">
        <v>2</v>
      </c>
      <c r="H287" s="278" t="s">
        <v>98</v>
      </c>
      <c r="I287" s="278" t="s">
        <v>751</v>
      </c>
      <c r="J287" s="282" t="s">
        <v>489</v>
      </c>
    </row>
    <row r="288" spans="7:10" x14ac:dyDescent="0.2">
      <c r="G288" s="278">
        <v>2</v>
      </c>
      <c r="H288" s="278" t="s">
        <v>98</v>
      </c>
      <c r="I288" s="278" t="s">
        <v>762</v>
      </c>
      <c r="J288" s="282" t="s">
        <v>489</v>
      </c>
    </row>
    <row r="289" spans="7:10" x14ac:dyDescent="0.2">
      <c r="G289" s="278">
        <v>2</v>
      </c>
      <c r="H289" s="278" t="s">
        <v>98</v>
      </c>
      <c r="I289" s="278" t="s">
        <v>773</v>
      </c>
      <c r="J289" s="282" t="s">
        <v>489</v>
      </c>
    </row>
    <row r="290" spans="7:10" x14ac:dyDescent="0.2">
      <c r="G290" s="278">
        <v>2</v>
      </c>
      <c r="H290" s="278" t="s">
        <v>98</v>
      </c>
      <c r="I290" s="278" t="s">
        <v>784</v>
      </c>
      <c r="J290" s="282" t="s">
        <v>489</v>
      </c>
    </row>
    <row r="291" spans="7:10" x14ac:dyDescent="0.2">
      <c r="G291" s="278">
        <v>2</v>
      </c>
      <c r="H291" s="278" t="s">
        <v>98</v>
      </c>
      <c r="I291" s="278" t="s">
        <v>795</v>
      </c>
      <c r="J291" s="282" t="s">
        <v>489</v>
      </c>
    </row>
    <row r="292" spans="7:10" x14ac:dyDescent="0.2">
      <c r="G292" s="278">
        <v>2</v>
      </c>
      <c r="H292" s="278" t="s">
        <v>98</v>
      </c>
      <c r="I292" s="278" t="s">
        <v>569</v>
      </c>
      <c r="J292" s="282" t="s">
        <v>489</v>
      </c>
    </row>
    <row r="293" spans="7:10" x14ac:dyDescent="0.2">
      <c r="G293" s="278">
        <v>2</v>
      </c>
      <c r="H293" s="278" t="s">
        <v>98</v>
      </c>
      <c r="I293" s="278" t="s">
        <v>574</v>
      </c>
      <c r="J293" s="282" t="s">
        <v>489</v>
      </c>
    </row>
    <row r="294" spans="7:10" x14ac:dyDescent="0.2">
      <c r="G294" s="278">
        <v>2</v>
      </c>
      <c r="H294" s="278" t="s">
        <v>98</v>
      </c>
      <c r="I294" s="278" t="s">
        <v>584</v>
      </c>
      <c r="J294" s="282" t="s">
        <v>489</v>
      </c>
    </row>
    <row r="295" spans="7:10" x14ac:dyDescent="0.2">
      <c r="G295" s="278">
        <v>2</v>
      </c>
      <c r="H295" s="278" t="s">
        <v>98</v>
      </c>
      <c r="I295" s="278" t="s">
        <v>594</v>
      </c>
      <c r="J295" s="282" t="s">
        <v>489</v>
      </c>
    </row>
    <row r="296" spans="7:10" x14ac:dyDescent="0.2">
      <c r="G296" s="278">
        <v>2</v>
      </c>
      <c r="H296" s="278" t="s">
        <v>98</v>
      </c>
      <c r="I296" s="278" t="s">
        <v>599</v>
      </c>
      <c r="J296" s="282" t="s">
        <v>489</v>
      </c>
    </row>
    <row r="297" spans="7:10" x14ac:dyDescent="0.2">
      <c r="G297" s="278">
        <v>2</v>
      </c>
      <c r="H297" s="278" t="s">
        <v>98</v>
      </c>
      <c r="I297" s="278" t="s">
        <v>609</v>
      </c>
      <c r="J297" s="282" t="s">
        <v>489</v>
      </c>
    </row>
    <row r="298" spans="7:10" x14ac:dyDescent="0.2">
      <c r="G298" s="278">
        <v>2</v>
      </c>
      <c r="H298" s="278" t="s">
        <v>98</v>
      </c>
      <c r="I298" s="278" t="s">
        <v>672</v>
      </c>
      <c r="J298" s="282" t="s">
        <v>489</v>
      </c>
    </row>
    <row r="299" spans="7:10" x14ac:dyDescent="0.2">
      <c r="G299" s="278">
        <v>2</v>
      </c>
      <c r="H299" s="278" t="s">
        <v>98</v>
      </c>
      <c r="I299" s="278" t="s">
        <v>614</v>
      </c>
      <c r="J299" s="282" t="s">
        <v>489</v>
      </c>
    </row>
    <row r="300" spans="7:10" x14ac:dyDescent="0.2">
      <c r="G300" s="278">
        <v>2</v>
      </c>
      <c r="H300" s="278" t="s">
        <v>98</v>
      </c>
      <c r="I300" s="278" t="s">
        <v>687</v>
      </c>
      <c r="J300" s="282" t="s">
        <v>489</v>
      </c>
    </row>
    <row r="301" spans="7:10" x14ac:dyDescent="0.2">
      <c r="G301" s="278">
        <v>2</v>
      </c>
      <c r="H301" s="278" t="s">
        <v>98</v>
      </c>
      <c r="I301" s="278" t="s">
        <v>619</v>
      </c>
      <c r="J301" s="282" t="s">
        <v>489</v>
      </c>
    </row>
    <row r="302" spans="7:10" x14ac:dyDescent="0.2">
      <c r="G302" s="278">
        <v>2</v>
      </c>
      <c r="H302" s="278" t="s">
        <v>98</v>
      </c>
      <c r="I302" s="278" t="s">
        <v>629</v>
      </c>
      <c r="J302" s="282" t="s">
        <v>489</v>
      </c>
    </row>
    <row r="303" spans="7:10" x14ac:dyDescent="0.2">
      <c r="G303" s="278">
        <v>2</v>
      </c>
      <c r="H303" s="278" t="s">
        <v>98</v>
      </c>
      <c r="I303" s="278" t="s">
        <v>708</v>
      </c>
      <c r="J303" s="282" t="s">
        <v>489</v>
      </c>
    </row>
    <row r="304" spans="7:10" x14ac:dyDescent="0.2">
      <c r="G304" s="278">
        <v>2</v>
      </c>
      <c r="H304" s="278" t="s">
        <v>98</v>
      </c>
      <c r="I304" s="278" t="s">
        <v>719</v>
      </c>
      <c r="J304" s="282" t="s">
        <v>489</v>
      </c>
    </row>
    <row r="305" spans="7:11" x14ac:dyDescent="0.2">
      <c r="G305" s="278">
        <v>2</v>
      </c>
      <c r="H305" s="278" t="s">
        <v>98</v>
      </c>
      <c r="I305" s="278" t="s">
        <v>730</v>
      </c>
      <c r="J305" s="282" t="s">
        <v>489</v>
      </c>
    </row>
    <row r="306" spans="7:11" x14ac:dyDescent="0.2">
      <c r="G306" s="278">
        <v>2</v>
      </c>
      <c r="H306" s="278" t="s">
        <v>98</v>
      </c>
      <c r="I306" s="278" t="s">
        <v>741</v>
      </c>
      <c r="J306" s="282" t="s">
        <v>489</v>
      </c>
    </row>
    <row r="307" spans="7:11" x14ac:dyDescent="0.2">
      <c r="G307" s="278">
        <v>2</v>
      </c>
      <c r="H307" s="278" t="s">
        <v>98</v>
      </c>
      <c r="I307" s="278" t="s">
        <v>752</v>
      </c>
      <c r="J307" s="282" t="s">
        <v>489</v>
      </c>
    </row>
    <row r="308" spans="7:11" x14ac:dyDescent="0.2">
      <c r="G308" s="278">
        <v>2</v>
      </c>
      <c r="H308" s="278" t="s">
        <v>98</v>
      </c>
      <c r="I308" s="278" t="s">
        <v>763</v>
      </c>
      <c r="J308" s="282" t="s">
        <v>489</v>
      </c>
    </row>
    <row r="309" spans="7:11" x14ac:dyDescent="0.2">
      <c r="G309" s="278">
        <v>2</v>
      </c>
      <c r="H309" s="278" t="s">
        <v>98</v>
      </c>
      <c r="I309" s="278" t="s">
        <v>774</v>
      </c>
      <c r="J309" s="282" t="s">
        <v>489</v>
      </c>
    </row>
    <row r="310" spans="7:11" x14ac:dyDescent="0.2">
      <c r="G310" s="278">
        <v>2</v>
      </c>
      <c r="H310" s="278" t="s">
        <v>98</v>
      </c>
      <c r="I310" s="278" t="s">
        <v>785</v>
      </c>
      <c r="J310" s="282" t="s">
        <v>489</v>
      </c>
    </row>
    <row r="311" spans="7:11" x14ac:dyDescent="0.2">
      <c r="G311" s="278">
        <v>2</v>
      </c>
      <c r="H311" s="278" t="s">
        <v>98</v>
      </c>
      <c r="I311" s="278" t="s">
        <v>796</v>
      </c>
      <c r="J311" s="282" t="s">
        <v>489</v>
      </c>
    </row>
    <row r="312" spans="7:11" x14ac:dyDescent="0.2">
      <c r="G312" s="278">
        <v>2</v>
      </c>
      <c r="H312" s="278" t="s">
        <v>98</v>
      </c>
      <c r="I312" s="278" t="s">
        <v>639</v>
      </c>
      <c r="J312" s="282" t="s">
        <v>489</v>
      </c>
      <c r="K312" s="278" t="s">
        <v>630</v>
      </c>
    </row>
    <row r="313" spans="7:11" x14ac:dyDescent="0.2">
      <c r="G313" s="278">
        <v>2</v>
      </c>
      <c r="H313" s="278" t="s">
        <v>98</v>
      </c>
      <c r="I313" s="278" t="s">
        <v>511</v>
      </c>
      <c r="J313" s="282" t="s">
        <v>489</v>
      </c>
      <c r="K313" s="278" t="s">
        <v>630</v>
      </c>
    </row>
    <row r="314" spans="7:11" x14ac:dyDescent="0.2">
      <c r="G314" s="278">
        <v>2</v>
      </c>
      <c r="H314" s="278" t="s">
        <v>98</v>
      </c>
      <c r="I314" s="278" t="s">
        <v>648</v>
      </c>
      <c r="J314" s="282" t="s">
        <v>489</v>
      </c>
      <c r="K314" s="278" t="s">
        <v>630</v>
      </c>
    </row>
    <row r="315" spans="7:11" x14ac:dyDescent="0.2">
      <c r="G315" s="278">
        <v>2</v>
      </c>
      <c r="H315" s="278" t="s">
        <v>98</v>
      </c>
      <c r="I315" s="278" t="s">
        <v>653</v>
      </c>
      <c r="J315" s="282" t="s">
        <v>489</v>
      </c>
      <c r="K315" s="278" t="s">
        <v>630</v>
      </c>
    </row>
    <row r="316" spans="7:11" x14ac:dyDescent="0.2">
      <c r="G316" s="278">
        <v>2</v>
      </c>
      <c r="H316" s="278" t="s">
        <v>98</v>
      </c>
      <c r="I316" s="278" t="s">
        <v>658</v>
      </c>
      <c r="J316" s="282" t="s">
        <v>489</v>
      </c>
      <c r="K316" s="278" t="s">
        <v>630</v>
      </c>
    </row>
    <row r="317" spans="7:11" x14ac:dyDescent="0.2">
      <c r="G317" s="278">
        <v>2</v>
      </c>
      <c r="H317" s="278" t="s">
        <v>98</v>
      </c>
      <c r="I317" s="278" t="s">
        <v>663</v>
      </c>
      <c r="J317" s="282" t="s">
        <v>489</v>
      </c>
      <c r="K317" s="278" t="s">
        <v>630</v>
      </c>
    </row>
    <row r="318" spans="7:11" x14ac:dyDescent="0.2">
      <c r="G318" s="278">
        <v>2</v>
      </c>
      <c r="H318" s="278" t="s">
        <v>98</v>
      </c>
      <c r="I318" s="278" t="s">
        <v>673</v>
      </c>
      <c r="J318" s="282" t="s">
        <v>489</v>
      </c>
      <c r="K318" s="278" t="s">
        <v>630</v>
      </c>
    </row>
    <row r="319" spans="7:11" x14ac:dyDescent="0.2">
      <c r="G319" s="278">
        <v>2</v>
      </c>
      <c r="H319" s="278" t="s">
        <v>98</v>
      </c>
      <c r="I319" s="278" t="s">
        <v>678</v>
      </c>
      <c r="J319" s="282" t="s">
        <v>489</v>
      </c>
      <c r="K319" s="278" t="s">
        <v>630</v>
      </c>
    </row>
    <row r="320" spans="7:11" x14ac:dyDescent="0.2">
      <c r="G320" s="278">
        <v>2</v>
      </c>
      <c r="H320" s="278" t="s">
        <v>98</v>
      </c>
      <c r="I320" s="278" t="s">
        <v>688</v>
      </c>
      <c r="J320" s="282" t="s">
        <v>489</v>
      </c>
      <c r="K320" s="278" t="s">
        <v>630</v>
      </c>
    </row>
    <row r="321" spans="7:11" x14ac:dyDescent="0.2">
      <c r="G321" s="278">
        <v>2</v>
      </c>
      <c r="H321" s="278" t="s">
        <v>98</v>
      </c>
      <c r="I321" s="278" t="s">
        <v>693</v>
      </c>
      <c r="J321" s="282" t="s">
        <v>489</v>
      </c>
      <c r="K321" s="278" t="s">
        <v>630</v>
      </c>
    </row>
    <row r="322" spans="7:11" x14ac:dyDescent="0.2">
      <c r="G322" s="278">
        <v>2</v>
      </c>
      <c r="H322" s="278" t="s">
        <v>98</v>
      </c>
      <c r="I322" s="278" t="s">
        <v>698</v>
      </c>
      <c r="J322" s="282" t="s">
        <v>489</v>
      </c>
      <c r="K322" s="278" t="s">
        <v>630</v>
      </c>
    </row>
    <row r="323" spans="7:11" x14ac:dyDescent="0.2">
      <c r="G323" s="278">
        <v>2</v>
      </c>
      <c r="H323" s="278" t="s">
        <v>98</v>
      </c>
      <c r="I323" s="278" t="s">
        <v>709</v>
      </c>
      <c r="J323" s="282" t="s">
        <v>489</v>
      </c>
      <c r="K323" s="278" t="s">
        <v>630</v>
      </c>
    </row>
    <row r="324" spans="7:11" x14ac:dyDescent="0.2">
      <c r="G324" s="278">
        <v>2</v>
      </c>
      <c r="H324" s="278" t="s">
        <v>98</v>
      </c>
      <c r="I324" s="278" t="s">
        <v>720</v>
      </c>
      <c r="J324" s="282" t="s">
        <v>489</v>
      </c>
      <c r="K324" s="278" t="s">
        <v>630</v>
      </c>
    </row>
    <row r="325" spans="7:11" x14ac:dyDescent="0.2">
      <c r="G325" s="278">
        <v>2</v>
      </c>
      <c r="H325" s="278" t="s">
        <v>98</v>
      </c>
      <c r="I325" s="278" t="s">
        <v>731</v>
      </c>
      <c r="J325" s="282" t="s">
        <v>489</v>
      </c>
      <c r="K325" s="278" t="s">
        <v>630</v>
      </c>
    </row>
    <row r="326" spans="7:11" x14ac:dyDescent="0.2">
      <c r="G326" s="278">
        <v>2</v>
      </c>
      <c r="H326" s="278" t="s">
        <v>98</v>
      </c>
      <c r="I326" s="278" t="s">
        <v>742</v>
      </c>
      <c r="J326" s="282" t="s">
        <v>489</v>
      </c>
      <c r="K326" s="278" t="s">
        <v>630</v>
      </c>
    </row>
    <row r="327" spans="7:11" x14ac:dyDescent="0.2">
      <c r="G327" s="278">
        <v>2</v>
      </c>
      <c r="H327" s="278" t="s">
        <v>98</v>
      </c>
      <c r="I327" s="278" t="s">
        <v>753</v>
      </c>
      <c r="J327" s="282" t="s">
        <v>489</v>
      </c>
      <c r="K327" s="278" t="s">
        <v>630</v>
      </c>
    </row>
    <row r="328" spans="7:11" x14ac:dyDescent="0.2">
      <c r="G328" s="278">
        <v>2</v>
      </c>
      <c r="H328" s="278" t="s">
        <v>98</v>
      </c>
      <c r="I328" s="278" t="s">
        <v>764</v>
      </c>
      <c r="J328" s="282" t="s">
        <v>489</v>
      </c>
      <c r="K328" s="278" t="s">
        <v>630</v>
      </c>
    </row>
    <row r="329" spans="7:11" x14ac:dyDescent="0.2">
      <c r="G329" s="278">
        <v>2</v>
      </c>
      <c r="H329" s="278" t="s">
        <v>98</v>
      </c>
      <c r="I329" s="278" t="s">
        <v>775</v>
      </c>
      <c r="J329" s="282" t="s">
        <v>489</v>
      </c>
      <c r="K329" s="278" t="s">
        <v>630</v>
      </c>
    </row>
    <row r="330" spans="7:11" x14ac:dyDescent="0.2">
      <c r="G330" s="278">
        <v>2</v>
      </c>
      <c r="H330" s="278" t="s">
        <v>98</v>
      </c>
      <c r="I330" s="278" t="s">
        <v>786</v>
      </c>
      <c r="J330" s="282" t="s">
        <v>489</v>
      </c>
      <c r="K330" s="278" t="s">
        <v>630</v>
      </c>
    </row>
    <row r="331" spans="7:11" x14ac:dyDescent="0.2">
      <c r="G331" s="278">
        <v>2</v>
      </c>
      <c r="H331" s="278" t="s">
        <v>98</v>
      </c>
      <c r="I331" s="278" t="s">
        <v>797</v>
      </c>
      <c r="J331" s="282" t="s">
        <v>489</v>
      </c>
      <c r="K331" s="278" t="s">
        <v>630</v>
      </c>
    </row>
    <row r="332" spans="7:11" x14ac:dyDescent="0.2">
      <c r="G332" s="278">
        <v>2</v>
      </c>
      <c r="H332" s="278" t="s">
        <v>98</v>
      </c>
      <c r="I332" s="278" t="s">
        <v>640</v>
      </c>
      <c r="J332" s="282" t="s">
        <v>489</v>
      </c>
    </row>
    <row r="333" spans="7:11" x14ac:dyDescent="0.2">
      <c r="G333" s="278">
        <v>2</v>
      </c>
      <c r="H333" s="278" t="s">
        <v>98</v>
      </c>
      <c r="I333" s="278" t="s">
        <v>644</v>
      </c>
      <c r="J333" s="282" t="s">
        <v>489</v>
      </c>
    </row>
    <row r="334" spans="7:11" x14ac:dyDescent="0.2">
      <c r="G334" s="278">
        <v>2</v>
      </c>
      <c r="H334" s="278" t="s">
        <v>98</v>
      </c>
      <c r="I334" s="278" t="s">
        <v>649</v>
      </c>
      <c r="J334" s="282" t="s">
        <v>489</v>
      </c>
    </row>
    <row r="335" spans="7:11" x14ac:dyDescent="0.2">
      <c r="G335" s="278">
        <v>2</v>
      </c>
      <c r="H335" s="278" t="s">
        <v>98</v>
      </c>
      <c r="I335" s="278" t="s">
        <v>654</v>
      </c>
      <c r="J335" s="282" t="s">
        <v>489</v>
      </c>
    </row>
    <row r="336" spans="7:11" x14ac:dyDescent="0.2">
      <c r="G336" s="278">
        <v>2</v>
      </c>
      <c r="H336" s="278" t="s">
        <v>98</v>
      </c>
      <c r="I336" s="278" t="s">
        <v>659</v>
      </c>
      <c r="J336" s="282" t="s">
        <v>489</v>
      </c>
    </row>
    <row r="337" spans="7:10" x14ac:dyDescent="0.2">
      <c r="G337" s="278">
        <v>2</v>
      </c>
      <c r="H337" s="278" t="s">
        <v>98</v>
      </c>
      <c r="I337" s="278" t="s">
        <v>664</v>
      </c>
      <c r="J337" s="282" t="s">
        <v>489</v>
      </c>
    </row>
    <row r="338" spans="7:10" x14ac:dyDescent="0.2">
      <c r="G338" s="278">
        <v>2</v>
      </c>
      <c r="H338" s="278" t="s">
        <v>98</v>
      </c>
      <c r="I338" s="278" t="s">
        <v>674</v>
      </c>
      <c r="J338" s="282" t="s">
        <v>489</v>
      </c>
    </row>
    <row r="339" spans="7:10" x14ac:dyDescent="0.2">
      <c r="G339" s="278">
        <v>2</v>
      </c>
      <c r="H339" s="278" t="s">
        <v>98</v>
      </c>
      <c r="I339" s="278" t="s">
        <v>679</v>
      </c>
      <c r="J339" s="282" t="s">
        <v>489</v>
      </c>
    </row>
    <row r="340" spans="7:10" x14ac:dyDescent="0.2">
      <c r="G340" s="278">
        <v>2</v>
      </c>
      <c r="H340" s="278" t="s">
        <v>98</v>
      </c>
      <c r="I340" s="278" t="s">
        <v>689</v>
      </c>
      <c r="J340" s="282" t="s">
        <v>489</v>
      </c>
    </row>
    <row r="341" spans="7:10" x14ac:dyDescent="0.2">
      <c r="G341" s="278">
        <v>2</v>
      </c>
      <c r="H341" s="278" t="s">
        <v>98</v>
      </c>
      <c r="I341" s="278" t="s">
        <v>694</v>
      </c>
      <c r="J341" s="282" t="s">
        <v>489</v>
      </c>
    </row>
    <row r="342" spans="7:10" x14ac:dyDescent="0.2">
      <c r="G342" s="278">
        <v>2</v>
      </c>
      <c r="H342" s="278" t="s">
        <v>98</v>
      </c>
      <c r="I342" s="278" t="s">
        <v>699</v>
      </c>
      <c r="J342" s="282" t="s">
        <v>489</v>
      </c>
    </row>
    <row r="343" spans="7:10" x14ac:dyDescent="0.2">
      <c r="G343" s="278">
        <v>2</v>
      </c>
      <c r="H343" s="278" t="s">
        <v>98</v>
      </c>
      <c r="I343" s="278" t="s">
        <v>710</v>
      </c>
      <c r="J343" s="282" t="s">
        <v>489</v>
      </c>
    </row>
    <row r="344" spans="7:10" x14ac:dyDescent="0.2">
      <c r="G344" s="278">
        <v>2</v>
      </c>
      <c r="H344" s="278" t="s">
        <v>98</v>
      </c>
      <c r="I344" s="278" t="s">
        <v>721</v>
      </c>
      <c r="J344" s="282" t="s">
        <v>489</v>
      </c>
    </row>
    <row r="345" spans="7:10" x14ac:dyDescent="0.2">
      <c r="G345" s="278">
        <v>2</v>
      </c>
      <c r="H345" s="278" t="s">
        <v>98</v>
      </c>
      <c r="I345" s="278" t="s">
        <v>732</v>
      </c>
      <c r="J345" s="282" t="s">
        <v>489</v>
      </c>
    </row>
    <row r="346" spans="7:10" x14ac:dyDescent="0.2">
      <c r="G346" s="278">
        <v>2</v>
      </c>
      <c r="H346" s="278" t="s">
        <v>98</v>
      </c>
      <c r="I346" s="278" t="s">
        <v>743</v>
      </c>
      <c r="J346" s="282" t="s">
        <v>489</v>
      </c>
    </row>
    <row r="347" spans="7:10" x14ac:dyDescent="0.2">
      <c r="G347" s="278">
        <v>2</v>
      </c>
      <c r="H347" s="278" t="s">
        <v>98</v>
      </c>
      <c r="I347" s="278" t="s">
        <v>754</v>
      </c>
      <c r="J347" s="282" t="s">
        <v>489</v>
      </c>
    </row>
    <row r="348" spans="7:10" x14ac:dyDescent="0.2">
      <c r="G348" s="278">
        <v>2</v>
      </c>
      <c r="H348" s="278" t="s">
        <v>98</v>
      </c>
      <c r="I348" s="278" t="s">
        <v>765</v>
      </c>
      <c r="J348" s="282" t="s">
        <v>489</v>
      </c>
    </row>
    <row r="349" spans="7:10" x14ac:dyDescent="0.2">
      <c r="G349" s="278">
        <v>2</v>
      </c>
      <c r="H349" s="278" t="s">
        <v>98</v>
      </c>
      <c r="I349" s="278" t="s">
        <v>776</v>
      </c>
      <c r="J349" s="282" t="s">
        <v>489</v>
      </c>
    </row>
    <row r="350" spans="7:10" x14ac:dyDescent="0.2">
      <c r="G350" s="278">
        <v>2</v>
      </c>
      <c r="H350" s="278" t="s">
        <v>98</v>
      </c>
      <c r="I350" s="278" t="s">
        <v>787</v>
      </c>
      <c r="J350" s="282" t="s">
        <v>489</v>
      </c>
    </row>
    <row r="351" spans="7:10" x14ac:dyDescent="0.2">
      <c r="G351" s="278">
        <v>2</v>
      </c>
      <c r="H351" s="278" t="s">
        <v>98</v>
      </c>
      <c r="I351" s="278" t="s">
        <v>798</v>
      </c>
      <c r="J351" s="282" t="s">
        <v>489</v>
      </c>
    </row>
    <row r="352" spans="7:10" x14ac:dyDescent="0.2">
      <c r="G352" s="278">
        <v>2</v>
      </c>
      <c r="H352" s="278" t="s">
        <v>98</v>
      </c>
      <c r="I352" s="278" t="s">
        <v>641</v>
      </c>
      <c r="J352" s="282" t="s">
        <v>489</v>
      </c>
    </row>
    <row r="353" spans="7:10" x14ac:dyDescent="0.2">
      <c r="G353" s="278">
        <v>2</v>
      </c>
      <c r="H353" s="278" t="s">
        <v>98</v>
      </c>
      <c r="I353" s="278" t="s">
        <v>645</v>
      </c>
      <c r="J353" s="282" t="s">
        <v>489</v>
      </c>
    </row>
    <row r="354" spans="7:10" x14ac:dyDescent="0.2">
      <c r="G354" s="278">
        <v>2</v>
      </c>
      <c r="H354" s="278" t="s">
        <v>98</v>
      </c>
      <c r="I354" s="278" t="s">
        <v>650</v>
      </c>
      <c r="J354" s="282" t="s">
        <v>489</v>
      </c>
    </row>
    <row r="355" spans="7:10" x14ac:dyDescent="0.2">
      <c r="G355" s="278">
        <v>2</v>
      </c>
      <c r="H355" s="278" t="s">
        <v>98</v>
      </c>
      <c r="I355" s="278" t="s">
        <v>655</v>
      </c>
      <c r="J355" s="282" t="s">
        <v>489</v>
      </c>
    </row>
    <row r="356" spans="7:10" x14ac:dyDescent="0.2">
      <c r="G356" s="278">
        <v>2</v>
      </c>
      <c r="H356" s="278" t="s">
        <v>98</v>
      </c>
      <c r="I356" s="278" t="s">
        <v>660</v>
      </c>
      <c r="J356" s="282" t="s">
        <v>489</v>
      </c>
    </row>
    <row r="357" spans="7:10" x14ac:dyDescent="0.2">
      <c r="G357" s="278">
        <v>2</v>
      </c>
      <c r="H357" s="278" t="s">
        <v>98</v>
      </c>
      <c r="I357" s="278" t="s">
        <v>665</v>
      </c>
      <c r="J357" s="282" t="s">
        <v>489</v>
      </c>
    </row>
    <row r="358" spans="7:10" x14ac:dyDescent="0.2">
      <c r="G358" s="278">
        <v>2</v>
      </c>
      <c r="H358" s="278" t="s">
        <v>98</v>
      </c>
      <c r="I358" s="278" t="s">
        <v>675</v>
      </c>
      <c r="J358" s="282" t="s">
        <v>489</v>
      </c>
    </row>
    <row r="359" spans="7:10" x14ac:dyDescent="0.2">
      <c r="G359" s="278">
        <v>2</v>
      </c>
      <c r="H359" s="278" t="s">
        <v>98</v>
      </c>
      <c r="I359" s="278" t="s">
        <v>680</v>
      </c>
      <c r="J359" s="282" t="s">
        <v>489</v>
      </c>
    </row>
    <row r="360" spans="7:10" x14ac:dyDescent="0.2">
      <c r="G360" s="278">
        <v>2</v>
      </c>
      <c r="H360" s="278" t="s">
        <v>98</v>
      </c>
      <c r="I360" s="278" t="s">
        <v>690</v>
      </c>
      <c r="J360" s="282" t="s">
        <v>489</v>
      </c>
    </row>
    <row r="361" spans="7:10" x14ac:dyDescent="0.2">
      <c r="G361" s="278">
        <v>2</v>
      </c>
      <c r="H361" s="278" t="s">
        <v>98</v>
      </c>
      <c r="I361" s="278" t="s">
        <v>695</v>
      </c>
      <c r="J361" s="282" t="s">
        <v>489</v>
      </c>
    </row>
    <row r="362" spans="7:10" x14ac:dyDescent="0.2">
      <c r="G362" s="278">
        <v>2</v>
      </c>
      <c r="H362" s="278" t="s">
        <v>98</v>
      </c>
      <c r="I362" s="278" t="s">
        <v>700</v>
      </c>
      <c r="J362" s="282" t="s">
        <v>489</v>
      </c>
    </row>
    <row r="363" spans="7:10" x14ac:dyDescent="0.2">
      <c r="G363" s="278">
        <v>2</v>
      </c>
      <c r="H363" s="278" t="s">
        <v>98</v>
      </c>
      <c r="I363" s="278" t="s">
        <v>711</v>
      </c>
      <c r="J363" s="282" t="s">
        <v>489</v>
      </c>
    </row>
    <row r="364" spans="7:10" x14ac:dyDescent="0.2">
      <c r="G364" s="278">
        <v>2</v>
      </c>
      <c r="H364" s="278" t="s">
        <v>98</v>
      </c>
      <c r="I364" s="278" t="s">
        <v>722</v>
      </c>
      <c r="J364" s="282" t="s">
        <v>489</v>
      </c>
    </row>
    <row r="365" spans="7:10" x14ac:dyDescent="0.2">
      <c r="G365" s="278">
        <v>2</v>
      </c>
      <c r="H365" s="278" t="s">
        <v>98</v>
      </c>
      <c r="I365" s="278" t="s">
        <v>733</v>
      </c>
      <c r="J365" s="282" t="s">
        <v>489</v>
      </c>
    </row>
    <row r="366" spans="7:10" x14ac:dyDescent="0.2">
      <c r="G366" s="278">
        <v>2</v>
      </c>
      <c r="H366" s="278" t="s">
        <v>98</v>
      </c>
      <c r="I366" s="278" t="s">
        <v>744</v>
      </c>
      <c r="J366" s="282" t="s">
        <v>489</v>
      </c>
    </row>
    <row r="367" spans="7:10" x14ac:dyDescent="0.2">
      <c r="G367" s="278">
        <v>2</v>
      </c>
      <c r="H367" s="278" t="s">
        <v>98</v>
      </c>
      <c r="I367" s="278" t="s">
        <v>755</v>
      </c>
      <c r="J367" s="282" t="s">
        <v>489</v>
      </c>
    </row>
    <row r="368" spans="7:10" x14ac:dyDescent="0.2">
      <c r="G368" s="278">
        <v>2</v>
      </c>
      <c r="H368" s="278" t="s">
        <v>98</v>
      </c>
      <c r="I368" s="278" t="s">
        <v>766</v>
      </c>
      <c r="J368" s="282" t="s">
        <v>489</v>
      </c>
    </row>
    <row r="369" spans="7:10" x14ac:dyDescent="0.2">
      <c r="G369" s="278">
        <v>2</v>
      </c>
      <c r="H369" s="278" t="s">
        <v>98</v>
      </c>
      <c r="I369" s="278" t="s">
        <v>777</v>
      </c>
      <c r="J369" s="282" t="s">
        <v>489</v>
      </c>
    </row>
    <row r="370" spans="7:10" x14ac:dyDescent="0.2">
      <c r="G370" s="278">
        <v>2</v>
      </c>
      <c r="H370" s="278" t="s">
        <v>98</v>
      </c>
      <c r="I370" s="278" t="s">
        <v>788</v>
      </c>
      <c r="J370" s="282" t="s">
        <v>489</v>
      </c>
    </row>
    <row r="371" spans="7:10" x14ac:dyDescent="0.2">
      <c r="G371" s="278">
        <v>2</v>
      </c>
      <c r="H371" s="278" t="s">
        <v>98</v>
      </c>
      <c r="I371" s="278" t="s">
        <v>799</v>
      </c>
      <c r="J371" s="282" t="s">
        <v>489</v>
      </c>
    </row>
    <row r="372" spans="7:10" x14ac:dyDescent="0.2">
      <c r="G372" s="278">
        <v>2</v>
      </c>
      <c r="H372" s="278" t="s">
        <v>98</v>
      </c>
      <c r="I372" s="278" t="s">
        <v>642</v>
      </c>
      <c r="J372" s="282" t="s">
        <v>489</v>
      </c>
    </row>
    <row r="373" spans="7:10" x14ac:dyDescent="0.2">
      <c r="G373" s="278">
        <v>2</v>
      </c>
      <c r="H373" s="278" t="s">
        <v>98</v>
      </c>
      <c r="I373" s="278" t="s">
        <v>646</v>
      </c>
      <c r="J373" s="282" t="s">
        <v>489</v>
      </c>
    </row>
    <row r="374" spans="7:10" x14ac:dyDescent="0.2">
      <c r="G374" s="278">
        <v>2</v>
      </c>
      <c r="H374" s="278" t="s">
        <v>98</v>
      </c>
      <c r="I374" s="278" t="s">
        <v>651</v>
      </c>
      <c r="J374" s="282" t="s">
        <v>489</v>
      </c>
    </row>
    <row r="375" spans="7:10" x14ac:dyDescent="0.2">
      <c r="G375" s="278">
        <v>2</v>
      </c>
      <c r="H375" s="278" t="s">
        <v>98</v>
      </c>
      <c r="I375" s="278" t="s">
        <v>656</v>
      </c>
      <c r="J375" s="282" t="s">
        <v>489</v>
      </c>
    </row>
    <row r="376" spans="7:10" x14ac:dyDescent="0.2">
      <c r="G376" s="278">
        <v>2</v>
      </c>
      <c r="H376" s="278" t="s">
        <v>98</v>
      </c>
      <c r="I376" s="278" t="s">
        <v>661</v>
      </c>
      <c r="J376" s="282" t="s">
        <v>489</v>
      </c>
    </row>
    <row r="377" spans="7:10" x14ac:dyDescent="0.2">
      <c r="G377" s="278">
        <v>2</v>
      </c>
      <c r="H377" s="278" t="s">
        <v>98</v>
      </c>
      <c r="I377" s="278" t="s">
        <v>666</v>
      </c>
      <c r="J377" s="282" t="s">
        <v>489</v>
      </c>
    </row>
    <row r="378" spans="7:10" x14ac:dyDescent="0.2">
      <c r="G378" s="278">
        <v>2</v>
      </c>
      <c r="H378" s="278" t="s">
        <v>98</v>
      </c>
      <c r="I378" s="278" t="s">
        <v>676</v>
      </c>
      <c r="J378" s="282" t="s">
        <v>489</v>
      </c>
    </row>
    <row r="379" spans="7:10" x14ac:dyDescent="0.2">
      <c r="G379" s="278">
        <v>2</v>
      </c>
      <c r="H379" s="278" t="s">
        <v>98</v>
      </c>
      <c r="I379" s="278" t="s">
        <v>681</v>
      </c>
      <c r="J379" s="282" t="s">
        <v>489</v>
      </c>
    </row>
    <row r="380" spans="7:10" x14ac:dyDescent="0.2">
      <c r="G380" s="278">
        <v>2</v>
      </c>
      <c r="H380" s="278" t="s">
        <v>98</v>
      </c>
      <c r="I380" s="278" t="s">
        <v>691</v>
      </c>
      <c r="J380" s="282" t="s">
        <v>489</v>
      </c>
    </row>
    <row r="381" spans="7:10" x14ac:dyDescent="0.2">
      <c r="G381" s="278">
        <v>2</v>
      </c>
      <c r="H381" s="278" t="s">
        <v>98</v>
      </c>
      <c r="I381" s="278" t="s">
        <v>696</v>
      </c>
      <c r="J381" s="282" t="s">
        <v>489</v>
      </c>
    </row>
    <row r="382" spans="7:10" x14ac:dyDescent="0.2">
      <c r="G382" s="278">
        <v>2</v>
      </c>
      <c r="H382" s="278" t="s">
        <v>98</v>
      </c>
      <c r="I382" s="278" t="s">
        <v>701</v>
      </c>
      <c r="J382" s="282" t="s">
        <v>489</v>
      </c>
    </row>
    <row r="383" spans="7:10" x14ac:dyDescent="0.2">
      <c r="G383" s="278">
        <v>2</v>
      </c>
      <c r="H383" s="278" t="s">
        <v>98</v>
      </c>
      <c r="I383" s="278" t="s">
        <v>712</v>
      </c>
      <c r="J383" s="282" t="s">
        <v>489</v>
      </c>
    </row>
    <row r="384" spans="7:10" x14ac:dyDescent="0.2">
      <c r="G384" s="278">
        <v>2</v>
      </c>
      <c r="H384" s="278" t="s">
        <v>98</v>
      </c>
      <c r="I384" s="278" t="s">
        <v>723</v>
      </c>
      <c r="J384" s="282" t="s">
        <v>489</v>
      </c>
    </row>
    <row r="385" spans="7:10" x14ac:dyDescent="0.2">
      <c r="G385" s="278">
        <v>2</v>
      </c>
      <c r="H385" s="278" t="s">
        <v>98</v>
      </c>
      <c r="I385" s="278" t="s">
        <v>734</v>
      </c>
      <c r="J385" s="282" t="s">
        <v>489</v>
      </c>
    </row>
    <row r="386" spans="7:10" x14ac:dyDescent="0.2">
      <c r="G386" s="278">
        <v>2</v>
      </c>
      <c r="H386" s="278" t="s">
        <v>98</v>
      </c>
      <c r="I386" s="278" t="s">
        <v>745</v>
      </c>
      <c r="J386" s="282" t="s">
        <v>489</v>
      </c>
    </row>
    <row r="387" spans="7:10" x14ac:dyDescent="0.2">
      <c r="G387" s="278">
        <v>2</v>
      </c>
      <c r="H387" s="278" t="s">
        <v>98</v>
      </c>
      <c r="I387" s="278" t="s">
        <v>756</v>
      </c>
      <c r="J387" s="282" t="s">
        <v>489</v>
      </c>
    </row>
    <row r="388" spans="7:10" x14ac:dyDescent="0.2">
      <c r="G388" s="278">
        <v>2</v>
      </c>
      <c r="H388" s="278" t="s">
        <v>98</v>
      </c>
      <c r="I388" s="278" t="s">
        <v>767</v>
      </c>
      <c r="J388" s="282" t="s">
        <v>489</v>
      </c>
    </row>
    <row r="389" spans="7:10" x14ac:dyDescent="0.2">
      <c r="G389" s="278">
        <v>2</v>
      </c>
      <c r="H389" s="278" t="s">
        <v>98</v>
      </c>
      <c r="I389" s="278" t="s">
        <v>778</v>
      </c>
      <c r="J389" s="282" t="s">
        <v>489</v>
      </c>
    </row>
    <row r="390" spans="7:10" x14ac:dyDescent="0.2">
      <c r="G390" s="278">
        <v>2</v>
      </c>
      <c r="H390" s="278" t="s">
        <v>98</v>
      </c>
      <c r="I390" s="278" t="s">
        <v>789</v>
      </c>
      <c r="J390" s="282" t="s">
        <v>489</v>
      </c>
    </row>
    <row r="391" spans="7:10" x14ac:dyDescent="0.2">
      <c r="G391" s="278">
        <v>2</v>
      </c>
      <c r="H391" s="278" t="s">
        <v>98</v>
      </c>
      <c r="I391" s="278" t="s">
        <v>800</v>
      </c>
      <c r="J391" s="282" t="s">
        <v>489</v>
      </c>
    </row>
    <row r="392" spans="7:10" x14ac:dyDescent="0.2">
      <c r="G392" s="278">
        <v>2</v>
      </c>
      <c r="H392" s="278" t="s">
        <v>98</v>
      </c>
      <c r="I392" s="278" t="s">
        <v>643</v>
      </c>
      <c r="J392" s="282" t="s">
        <v>489</v>
      </c>
    </row>
    <row r="393" spans="7:10" x14ac:dyDescent="0.2">
      <c r="G393" s="278">
        <v>2</v>
      </c>
      <c r="H393" s="278" t="s">
        <v>98</v>
      </c>
      <c r="I393" s="278" t="s">
        <v>647</v>
      </c>
      <c r="J393" s="282" t="s">
        <v>489</v>
      </c>
    </row>
    <row r="394" spans="7:10" x14ac:dyDescent="0.2">
      <c r="G394" s="278">
        <v>2</v>
      </c>
      <c r="H394" s="278" t="s">
        <v>98</v>
      </c>
      <c r="I394" s="278" t="s">
        <v>652</v>
      </c>
      <c r="J394" s="282" t="s">
        <v>489</v>
      </c>
    </row>
    <row r="395" spans="7:10" x14ac:dyDescent="0.2">
      <c r="G395" s="278">
        <v>2</v>
      </c>
      <c r="H395" s="278" t="s">
        <v>98</v>
      </c>
      <c r="I395" s="278" t="s">
        <v>657</v>
      </c>
      <c r="J395" s="282" t="s">
        <v>489</v>
      </c>
    </row>
    <row r="396" spans="7:10" x14ac:dyDescent="0.2">
      <c r="G396" s="278">
        <v>2</v>
      </c>
      <c r="H396" s="278" t="s">
        <v>98</v>
      </c>
      <c r="I396" s="278" t="s">
        <v>662</v>
      </c>
      <c r="J396" s="282" t="s">
        <v>489</v>
      </c>
    </row>
    <row r="397" spans="7:10" x14ac:dyDescent="0.2">
      <c r="G397" s="278">
        <v>2</v>
      </c>
      <c r="H397" s="278" t="s">
        <v>98</v>
      </c>
      <c r="I397" s="278" t="s">
        <v>667</v>
      </c>
      <c r="J397" s="282" t="s">
        <v>489</v>
      </c>
    </row>
    <row r="398" spans="7:10" x14ac:dyDescent="0.2">
      <c r="G398" s="278">
        <v>2</v>
      </c>
      <c r="H398" s="278" t="s">
        <v>98</v>
      </c>
      <c r="I398" s="278" t="s">
        <v>677</v>
      </c>
      <c r="J398" s="282" t="s">
        <v>489</v>
      </c>
    </row>
    <row r="399" spans="7:10" x14ac:dyDescent="0.2">
      <c r="G399" s="278">
        <v>2</v>
      </c>
      <c r="H399" s="278" t="s">
        <v>98</v>
      </c>
      <c r="I399" s="278" t="s">
        <v>682</v>
      </c>
      <c r="J399" s="282" t="s">
        <v>489</v>
      </c>
    </row>
    <row r="400" spans="7:10" x14ac:dyDescent="0.2">
      <c r="G400" s="278">
        <v>2</v>
      </c>
      <c r="H400" s="278" t="s">
        <v>98</v>
      </c>
      <c r="I400" s="278" t="s">
        <v>692</v>
      </c>
      <c r="J400" s="282" t="s">
        <v>489</v>
      </c>
    </row>
    <row r="401" spans="7:11" x14ac:dyDescent="0.2">
      <c r="G401" s="278">
        <v>2</v>
      </c>
      <c r="H401" s="278" t="s">
        <v>98</v>
      </c>
      <c r="I401" s="278" t="s">
        <v>697</v>
      </c>
      <c r="J401" s="282" t="s">
        <v>489</v>
      </c>
    </row>
    <row r="402" spans="7:11" x14ac:dyDescent="0.2">
      <c r="G402" s="278">
        <v>2</v>
      </c>
      <c r="H402" s="278" t="s">
        <v>98</v>
      </c>
      <c r="I402" s="278" t="s">
        <v>702</v>
      </c>
      <c r="J402" s="282" t="s">
        <v>489</v>
      </c>
    </row>
    <row r="403" spans="7:11" x14ac:dyDescent="0.2">
      <c r="G403" s="278">
        <v>2</v>
      </c>
      <c r="H403" s="278" t="s">
        <v>98</v>
      </c>
      <c r="I403" s="278" t="s">
        <v>713</v>
      </c>
      <c r="J403" s="282" t="s">
        <v>489</v>
      </c>
    </row>
    <row r="404" spans="7:11" x14ac:dyDescent="0.2">
      <c r="G404" s="278">
        <v>2</v>
      </c>
      <c r="H404" s="278" t="s">
        <v>98</v>
      </c>
      <c r="I404" s="278" t="s">
        <v>724</v>
      </c>
      <c r="J404" s="282" t="s">
        <v>489</v>
      </c>
    </row>
    <row r="405" spans="7:11" x14ac:dyDescent="0.2">
      <c r="G405" s="278">
        <v>2</v>
      </c>
      <c r="H405" s="278" t="s">
        <v>98</v>
      </c>
      <c r="I405" s="278" t="s">
        <v>735</v>
      </c>
      <c r="J405" s="282" t="s">
        <v>489</v>
      </c>
    </row>
    <row r="406" spans="7:11" x14ac:dyDescent="0.2">
      <c r="G406" s="278">
        <v>2</v>
      </c>
      <c r="H406" s="278" t="s">
        <v>98</v>
      </c>
      <c r="I406" s="278" t="s">
        <v>746</v>
      </c>
      <c r="J406" s="282" t="s">
        <v>489</v>
      </c>
    </row>
    <row r="407" spans="7:11" x14ac:dyDescent="0.2">
      <c r="G407" s="278">
        <v>2</v>
      </c>
      <c r="H407" s="278" t="s">
        <v>98</v>
      </c>
      <c r="I407" s="278" t="s">
        <v>757</v>
      </c>
      <c r="J407" s="282" t="s">
        <v>489</v>
      </c>
    </row>
    <row r="408" spans="7:11" x14ac:dyDescent="0.2">
      <c r="G408" s="278">
        <v>2</v>
      </c>
      <c r="H408" s="278" t="s">
        <v>98</v>
      </c>
      <c r="I408" s="278" t="s">
        <v>768</v>
      </c>
      <c r="J408" s="282" t="s">
        <v>489</v>
      </c>
    </row>
    <row r="409" spans="7:11" x14ac:dyDescent="0.2">
      <c r="G409" s="278">
        <v>2</v>
      </c>
      <c r="H409" s="278" t="s">
        <v>98</v>
      </c>
      <c r="I409" s="278" t="s">
        <v>779</v>
      </c>
      <c r="J409" s="282" t="s">
        <v>489</v>
      </c>
    </row>
    <row r="410" spans="7:11" x14ac:dyDescent="0.2">
      <c r="G410" s="278">
        <v>2</v>
      </c>
      <c r="H410" s="278" t="s">
        <v>98</v>
      </c>
      <c r="I410" s="278" t="s">
        <v>790</v>
      </c>
      <c r="J410" s="282" t="s">
        <v>489</v>
      </c>
    </row>
    <row r="411" spans="7:11" x14ac:dyDescent="0.2">
      <c r="G411" s="278">
        <v>2</v>
      </c>
      <c r="H411" s="278" t="s">
        <v>98</v>
      </c>
      <c r="I411" s="278" t="s">
        <v>801</v>
      </c>
      <c r="J411" s="282" t="s">
        <v>489</v>
      </c>
    </row>
    <row r="412" spans="7:11" x14ac:dyDescent="0.2">
      <c r="G412" s="278">
        <v>2</v>
      </c>
      <c r="H412" s="278" t="s">
        <v>98</v>
      </c>
      <c r="I412" s="278" t="s">
        <v>802</v>
      </c>
      <c r="J412" s="282" t="s">
        <v>489</v>
      </c>
      <c r="K412" s="278" t="s">
        <v>630</v>
      </c>
    </row>
    <row r="413" spans="7:11" x14ac:dyDescent="0.2">
      <c r="G413" s="278">
        <v>2</v>
      </c>
      <c r="H413" s="278" t="s">
        <v>98</v>
      </c>
      <c r="I413" s="278" t="s">
        <v>804</v>
      </c>
      <c r="J413" s="282" t="s">
        <v>489</v>
      </c>
      <c r="K413" s="278" t="s">
        <v>630</v>
      </c>
    </row>
    <row r="414" spans="7:11" x14ac:dyDescent="0.2">
      <c r="G414" s="278">
        <v>2</v>
      </c>
      <c r="H414" s="278" t="s">
        <v>98</v>
      </c>
      <c r="I414" s="278" t="s">
        <v>806</v>
      </c>
      <c r="J414" s="282" t="s">
        <v>489</v>
      </c>
      <c r="K414" s="278" t="s">
        <v>630</v>
      </c>
    </row>
    <row r="415" spans="7:11" x14ac:dyDescent="0.2">
      <c r="G415" s="278">
        <v>2</v>
      </c>
      <c r="H415" s="278" t="s">
        <v>98</v>
      </c>
      <c r="I415" s="278" t="s">
        <v>808</v>
      </c>
      <c r="J415" s="282" t="s">
        <v>489</v>
      </c>
      <c r="K415" s="278" t="s">
        <v>630</v>
      </c>
    </row>
    <row r="416" spans="7:11" x14ac:dyDescent="0.2">
      <c r="G416" s="278">
        <v>2</v>
      </c>
      <c r="H416" s="278" t="s">
        <v>98</v>
      </c>
      <c r="I416" s="278" t="s">
        <v>810</v>
      </c>
      <c r="J416" s="282" t="s">
        <v>489</v>
      </c>
      <c r="K416" s="278" t="s">
        <v>630</v>
      </c>
    </row>
    <row r="417" spans="7:11" x14ac:dyDescent="0.2">
      <c r="G417" s="278">
        <v>2</v>
      </c>
      <c r="H417" s="278" t="s">
        <v>98</v>
      </c>
      <c r="I417" s="278" t="s">
        <v>803</v>
      </c>
      <c r="J417" s="282" t="s">
        <v>489</v>
      </c>
      <c r="K417" s="278" t="s">
        <v>630</v>
      </c>
    </row>
    <row r="418" spans="7:11" x14ac:dyDescent="0.2">
      <c r="G418" s="278">
        <v>2</v>
      </c>
      <c r="H418" s="278" t="s">
        <v>98</v>
      </c>
      <c r="I418" s="278" t="s">
        <v>805</v>
      </c>
      <c r="J418" s="282" t="s">
        <v>489</v>
      </c>
      <c r="K418" s="278" t="s">
        <v>630</v>
      </c>
    </row>
    <row r="419" spans="7:11" x14ac:dyDescent="0.2">
      <c r="G419" s="278">
        <v>2</v>
      </c>
      <c r="H419" s="278" t="s">
        <v>98</v>
      </c>
      <c r="I419" s="278" t="s">
        <v>807</v>
      </c>
      <c r="J419" s="282" t="s">
        <v>489</v>
      </c>
      <c r="K419" s="278" t="s">
        <v>630</v>
      </c>
    </row>
    <row r="420" spans="7:11" x14ac:dyDescent="0.2">
      <c r="G420" s="278">
        <v>2</v>
      </c>
      <c r="H420" s="278" t="s">
        <v>98</v>
      </c>
      <c r="I420" s="278" t="s">
        <v>809</v>
      </c>
      <c r="J420" s="282" t="s">
        <v>489</v>
      </c>
      <c r="K420" s="278" t="s">
        <v>630</v>
      </c>
    </row>
    <row r="421" spans="7:11" x14ac:dyDescent="0.2">
      <c r="G421" s="278">
        <v>2</v>
      </c>
      <c r="H421" s="278" t="s">
        <v>98</v>
      </c>
      <c r="I421" s="278" t="s">
        <v>811</v>
      </c>
      <c r="J421" s="282" t="s">
        <v>489</v>
      </c>
      <c r="K421" s="278" t="s">
        <v>630</v>
      </c>
    </row>
    <row r="422" spans="7:11" x14ac:dyDescent="0.2">
      <c r="G422" s="278">
        <v>3</v>
      </c>
      <c r="H422" s="278" t="s">
        <v>112</v>
      </c>
      <c r="I422" s="278" t="s">
        <v>632</v>
      </c>
      <c r="J422" s="282" t="s">
        <v>489</v>
      </c>
    </row>
    <row r="423" spans="7:11" x14ac:dyDescent="0.2">
      <c r="G423" s="278">
        <v>3</v>
      </c>
      <c r="H423" s="278" t="s">
        <v>112</v>
      </c>
      <c r="I423" s="278" t="s">
        <v>445</v>
      </c>
      <c r="J423" s="282" t="s">
        <v>489</v>
      </c>
      <c r="K423" s="278" t="s">
        <v>630</v>
      </c>
    </row>
    <row r="424" spans="7:11" x14ac:dyDescent="0.2">
      <c r="G424" s="278">
        <v>3</v>
      </c>
      <c r="H424" s="278" t="s">
        <v>112</v>
      </c>
      <c r="I424" s="278" t="s">
        <v>447</v>
      </c>
      <c r="J424" s="282" t="s">
        <v>489</v>
      </c>
      <c r="K424" s="278" t="s">
        <v>630</v>
      </c>
    </row>
    <row r="425" spans="7:11" x14ac:dyDescent="0.2">
      <c r="G425" s="278">
        <v>3</v>
      </c>
      <c r="H425" s="278" t="s">
        <v>112</v>
      </c>
      <c r="I425" s="278" t="s">
        <v>449</v>
      </c>
      <c r="J425" s="282" t="s">
        <v>489</v>
      </c>
      <c r="K425" s="278" t="s">
        <v>630</v>
      </c>
    </row>
    <row r="426" spans="7:11" x14ac:dyDescent="0.2">
      <c r="G426" s="278">
        <v>3</v>
      </c>
      <c r="H426" s="278" t="s">
        <v>112</v>
      </c>
      <c r="I426" s="278" t="s">
        <v>451</v>
      </c>
      <c r="J426" s="282" t="s">
        <v>489</v>
      </c>
      <c r="K426" s="278" t="s">
        <v>630</v>
      </c>
    </row>
    <row r="427" spans="7:11" x14ac:dyDescent="0.2">
      <c r="G427" s="278">
        <v>3</v>
      </c>
      <c r="H427" s="278" t="s">
        <v>112</v>
      </c>
      <c r="I427" s="278" t="s">
        <v>518</v>
      </c>
      <c r="J427" s="282" t="s">
        <v>489</v>
      </c>
      <c r="K427" s="278" t="s">
        <v>630</v>
      </c>
    </row>
    <row r="428" spans="7:11" x14ac:dyDescent="0.2">
      <c r="G428" s="278">
        <v>3</v>
      </c>
      <c r="H428" s="278" t="s">
        <v>112</v>
      </c>
      <c r="I428" s="278" t="s">
        <v>519</v>
      </c>
      <c r="J428" s="282" t="s">
        <v>489</v>
      </c>
      <c r="K428" s="278" t="s">
        <v>630</v>
      </c>
    </row>
    <row r="429" spans="7:11" x14ac:dyDescent="0.2">
      <c r="G429" s="278">
        <v>3</v>
      </c>
      <c r="H429" s="278" t="s">
        <v>112</v>
      </c>
      <c r="I429" s="278" t="s">
        <v>520</v>
      </c>
      <c r="J429" s="282" t="s">
        <v>489</v>
      </c>
      <c r="K429" s="278" t="s">
        <v>630</v>
      </c>
    </row>
    <row r="430" spans="7:11" x14ac:dyDescent="0.2">
      <c r="G430" s="278">
        <v>3</v>
      </c>
      <c r="H430" s="278" t="s">
        <v>112</v>
      </c>
      <c r="I430" s="278" t="s">
        <v>550</v>
      </c>
      <c r="J430" s="282" t="s">
        <v>489</v>
      </c>
    </row>
    <row r="431" spans="7:11" x14ac:dyDescent="0.2">
      <c r="G431" s="278">
        <v>3</v>
      </c>
      <c r="H431" s="278" t="s">
        <v>112</v>
      </c>
      <c r="I431" s="278" t="s">
        <v>555</v>
      </c>
      <c r="J431" s="282" t="s">
        <v>489</v>
      </c>
    </row>
    <row r="432" spans="7:11" x14ac:dyDescent="0.2">
      <c r="G432" s="278">
        <v>3</v>
      </c>
      <c r="H432" s="278" t="s">
        <v>112</v>
      </c>
      <c r="I432" s="278" t="s">
        <v>560</v>
      </c>
      <c r="J432" s="282" t="s">
        <v>489</v>
      </c>
    </row>
    <row r="433" spans="7:10" x14ac:dyDescent="0.2">
      <c r="G433" s="278">
        <v>3</v>
      </c>
      <c r="H433" s="278" t="s">
        <v>112</v>
      </c>
      <c r="I433" s="278" t="s">
        <v>565</v>
      </c>
      <c r="J433" s="282" t="s">
        <v>489</v>
      </c>
    </row>
    <row r="434" spans="7:10" x14ac:dyDescent="0.2">
      <c r="G434" s="278">
        <v>3</v>
      </c>
      <c r="H434" s="278" t="s">
        <v>112</v>
      </c>
      <c r="I434" s="278" t="s">
        <v>570</v>
      </c>
      <c r="J434" s="282" t="s">
        <v>489</v>
      </c>
    </row>
    <row r="435" spans="7:10" x14ac:dyDescent="0.2">
      <c r="G435" s="278">
        <v>3</v>
      </c>
      <c r="H435" s="278" t="s">
        <v>112</v>
      </c>
      <c r="I435" s="278" t="s">
        <v>575</v>
      </c>
      <c r="J435" s="282" t="s">
        <v>489</v>
      </c>
    </row>
    <row r="436" spans="7:10" x14ac:dyDescent="0.2">
      <c r="G436" s="278">
        <v>3</v>
      </c>
      <c r="H436" s="278" t="s">
        <v>112</v>
      </c>
      <c r="I436" s="278" t="s">
        <v>580</v>
      </c>
      <c r="J436" s="282" t="s">
        <v>489</v>
      </c>
    </row>
    <row r="437" spans="7:10" x14ac:dyDescent="0.2">
      <c r="G437" s="278">
        <v>3</v>
      </c>
      <c r="H437" s="278" t="s">
        <v>112</v>
      </c>
      <c r="I437" s="278" t="s">
        <v>551</v>
      </c>
      <c r="J437" s="282" t="s">
        <v>489</v>
      </c>
    </row>
    <row r="438" spans="7:10" x14ac:dyDescent="0.2">
      <c r="G438" s="278">
        <v>3</v>
      </c>
      <c r="H438" s="278" t="s">
        <v>112</v>
      </c>
      <c r="I438" s="278" t="s">
        <v>556</v>
      </c>
      <c r="J438" s="282" t="s">
        <v>489</v>
      </c>
    </row>
    <row r="439" spans="7:10" x14ac:dyDescent="0.2">
      <c r="G439" s="278">
        <v>3</v>
      </c>
      <c r="H439" s="278" t="s">
        <v>112</v>
      </c>
      <c r="I439" s="278" t="s">
        <v>561</v>
      </c>
      <c r="J439" s="282" t="s">
        <v>489</v>
      </c>
    </row>
    <row r="440" spans="7:10" x14ac:dyDescent="0.2">
      <c r="G440" s="278">
        <v>3</v>
      </c>
      <c r="H440" s="278" t="s">
        <v>112</v>
      </c>
      <c r="I440" s="278" t="s">
        <v>566</v>
      </c>
      <c r="J440" s="282" t="s">
        <v>489</v>
      </c>
    </row>
    <row r="441" spans="7:10" x14ac:dyDescent="0.2">
      <c r="G441" s="278">
        <v>3</v>
      </c>
      <c r="H441" s="278" t="s">
        <v>112</v>
      </c>
      <c r="I441" s="278" t="s">
        <v>571</v>
      </c>
      <c r="J441" s="282" t="s">
        <v>489</v>
      </c>
    </row>
    <row r="442" spans="7:10" x14ac:dyDescent="0.2">
      <c r="G442" s="278">
        <v>3</v>
      </c>
      <c r="H442" s="278" t="s">
        <v>112</v>
      </c>
      <c r="I442" s="278" t="s">
        <v>576</v>
      </c>
      <c r="J442" s="282" t="s">
        <v>489</v>
      </c>
    </row>
    <row r="443" spans="7:10" x14ac:dyDescent="0.2">
      <c r="G443" s="278">
        <v>3</v>
      </c>
      <c r="H443" s="278" t="s">
        <v>112</v>
      </c>
      <c r="I443" s="278" t="s">
        <v>581</v>
      </c>
      <c r="J443" s="282" t="s">
        <v>489</v>
      </c>
    </row>
    <row r="444" spans="7:10" x14ac:dyDescent="0.2">
      <c r="G444" s="278">
        <v>3</v>
      </c>
      <c r="H444" s="278" t="s">
        <v>112</v>
      </c>
      <c r="I444" s="278" t="s">
        <v>552</v>
      </c>
      <c r="J444" s="282" t="s">
        <v>489</v>
      </c>
    </row>
    <row r="445" spans="7:10" x14ac:dyDescent="0.2">
      <c r="G445" s="278">
        <v>3</v>
      </c>
      <c r="H445" s="278" t="s">
        <v>112</v>
      </c>
      <c r="I445" s="278" t="s">
        <v>557</v>
      </c>
      <c r="J445" s="282" t="s">
        <v>489</v>
      </c>
    </row>
    <row r="446" spans="7:10" x14ac:dyDescent="0.2">
      <c r="G446" s="278">
        <v>3</v>
      </c>
      <c r="H446" s="278" t="s">
        <v>112</v>
      </c>
      <c r="I446" s="278" t="s">
        <v>562</v>
      </c>
      <c r="J446" s="282" t="s">
        <v>489</v>
      </c>
    </row>
    <row r="447" spans="7:10" x14ac:dyDescent="0.2">
      <c r="G447" s="278">
        <v>3</v>
      </c>
      <c r="H447" s="278" t="s">
        <v>112</v>
      </c>
      <c r="I447" s="278" t="s">
        <v>567</v>
      </c>
      <c r="J447" s="282" t="s">
        <v>489</v>
      </c>
    </row>
    <row r="448" spans="7:10" x14ac:dyDescent="0.2">
      <c r="G448" s="278">
        <v>3</v>
      </c>
      <c r="H448" s="278" t="s">
        <v>112</v>
      </c>
      <c r="I448" s="278" t="s">
        <v>572</v>
      </c>
      <c r="J448" s="282" t="s">
        <v>489</v>
      </c>
    </row>
    <row r="449" spans="7:10" x14ac:dyDescent="0.2">
      <c r="G449" s="278">
        <v>3</v>
      </c>
      <c r="H449" s="278" t="s">
        <v>112</v>
      </c>
      <c r="I449" s="278" t="s">
        <v>577</v>
      </c>
      <c r="J449" s="282" t="s">
        <v>489</v>
      </c>
    </row>
    <row r="450" spans="7:10" x14ac:dyDescent="0.2">
      <c r="G450" s="278">
        <v>3</v>
      </c>
      <c r="H450" s="278" t="s">
        <v>112</v>
      </c>
      <c r="I450" s="278" t="s">
        <v>582</v>
      </c>
      <c r="J450" s="282" t="s">
        <v>489</v>
      </c>
    </row>
    <row r="451" spans="7:10" x14ac:dyDescent="0.2">
      <c r="G451" s="278">
        <v>3</v>
      </c>
      <c r="H451" s="278" t="s">
        <v>112</v>
      </c>
      <c r="I451" s="278" t="s">
        <v>553</v>
      </c>
      <c r="J451" s="282" t="s">
        <v>489</v>
      </c>
    </row>
    <row r="452" spans="7:10" x14ac:dyDescent="0.2">
      <c r="G452" s="278">
        <v>3</v>
      </c>
      <c r="H452" s="278" t="s">
        <v>112</v>
      </c>
      <c r="I452" s="278" t="s">
        <v>558</v>
      </c>
      <c r="J452" s="282" t="s">
        <v>489</v>
      </c>
    </row>
    <row r="453" spans="7:10" x14ac:dyDescent="0.2">
      <c r="G453" s="278">
        <v>3</v>
      </c>
      <c r="H453" s="278" t="s">
        <v>112</v>
      </c>
      <c r="I453" s="278" t="s">
        <v>563</v>
      </c>
      <c r="J453" s="282" t="s">
        <v>489</v>
      </c>
    </row>
    <row r="454" spans="7:10" x14ac:dyDescent="0.2">
      <c r="G454" s="278">
        <v>3</v>
      </c>
      <c r="H454" s="278" t="s">
        <v>112</v>
      </c>
      <c r="I454" s="278" t="s">
        <v>568</v>
      </c>
      <c r="J454" s="282" t="s">
        <v>489</v>
      </c>
    </row>
    <row r="455" spans="7:10" x14ac:dyDescent="0.2">
      <c r="G455" s="278">
        <v>3</v>
      </c>
      <c r="H455" s="278" t="s">
        <v>112</v>
      </c>
      <c r="I455" s="278" t="s">
        <v>573</v>
      </c>
      <c r="J455" s="282" t="s">
        <v>489</v>
      </c>
    </row>
    <row r="456" spans="7:10" x14ac:dyDescent="0.2">
      <c r="G456" s="278">
        <v>3</v>
      </c>
      <c r="H456" s="278" t="s">
        <v>112</v>
      </c>
      <c r="I456" s="278" t="s">
        <v>578</v>
      </c>
      <c r="J456" s="282" t="s">
        <v>489</v>
      </c>
    </row>
    <row r="457" spans="7:10" x14ac:dyDescent="0.2">
      <c r="G457" s="278">
        <v>3</v>
      </c>
      <c r="H457" s="278" t="s">
        <v>112</v>
      </c>
      <c r="I457" s="278" t="s">
        <v>583</v>
      </c>
      <c r="J457" s="282" t="s">
        <v>489</v>
      </c>
    </row>
    <row r="458" spans="7:10" x14ac:dyDescent="0.2">
      <c r="G458" s="278">
        <v>3</v>
      </c>
      <c r="H458" s="278" t="s">
        <v>112</v>
      </c>
      <c r="I458" s="278" t="s">
        <v>554</v>
      </c>
      <c r="J458" s="282" t="s">
        <v>489</v>
      </c>
    </row>
    <row r="459" spans="7:10" x14ac:dyDescent="0.2">
      <c r="G459" s="278">
        <v>3</v>
      </c>
      <c r="H459" s="278" t="s">
        <v>112</v>
      </c>
      <c r="I459" s="278" t="s">
        <v>559</v>
      </c>
      <c r="J459" s="282" t="s">
        <v>489</v>
      </c>
    </row>
    <row r="460" spans="7:10" x14ac:dyDescent="0.2">
      <c r="G460" s="278">
        <v>3</v>
      </c>
      <c r="H460" s="278" t="s">
        <v>112</v>
      </c>
      <c r="I460" s="278" t="s">
        <v>564</v>
      </c>
      <c r="J460" s="282" t="s">
        <v>489</v>
      </c>
    </row>
    <row r="461" spans="7:10" x14ac:dyDescent="0.2">
      <c r="G461" s="278">
        <v>3</v>
      </c>
      <c r="H461" s="278" t="s">
        <v>112</v>
      </c>
      <c r="I461" s="278" t="s">
        <v>569</v>
      </c>
      <c r="J461" s="282" t="s">
        <v>489</v>
      </c>
    </row>
    <row r="462" spans="7:10" x14ac:dyDescent="0.2">
      <c r="G462" s="278">
        <v>3</v>
      </c>
      <c r="H462" s="278" t="s">
        <v>112</v>
      </c>
      <c r="I462" s="278" t="s">
        <v>574</v>
      </c>
      <c r="J462" s="282" t="s">
        <v>489</v>
      </c>
    </row>
    <row r="463" spans="7:10" x14ac:dyDescent="0.2">
      <c r="G463" s="278">
        <v>3</v>
      </c>
      <c r="H463" s="278" t="s">
        <v>112</v>
      </c>
      <c r="I463" s="278" t="s">
        <v>579</v>
      </c>
      <c r="J463" s="282" t="s">
        <v>489</v>
      </c>
    </row>
    <row r="464" spans="7:10" x14ac:dyDescent="0.2">
      <c r="G464" s="278">
        <v>3</v>
      </c>
      <c r="H464" s="278" t="s">
        <v>112</v>
      </c>
      <c r="I464" s="278" t="s">
        <v>584</v>
      </c>
      <c r="J464" s="282" t="s">
        <v>489</v>
      </c>
    </row>
    <row r="465" spans="7:11" x14ac:dyDescent="0.2">
      <c r="G465" s="278">
        <v>3</v>
      </c>
      <c r="H465" s="278" t="s">
        <v>112</v>
      </c>
      <c r="I465" s="278" t="s">
        <v>512</v>
      </c>
      <c r="J465" s="282" t="s">
        <v>489</v>
      </c>
      <c r="K465" s="278" t="s">
        <v>630</v>
      </c>
    </row>
    <row r="466" spans="7:11" x14ac:dyDescent="0.2">
      <c r="G466" s="278">
        <v>3</v>
      </c>
      <c r="H466" s="278" t="s">
        <v>112</v>
      </c>
      <c r="I466" s="278" t="s">
        <v>816</v>
      </c>
      <c r="J466" s="282" t="s">
        <v>489</v>
      </c>
      <c r="K466" s="278" t="s">
        <v>630</v>
      </c>
    </row>
    <row r="467" spans="7:11" x14ac:dyDescent="0.2">
      <c r="G467" s="278">
        <v>3</v>
      </c>
      <c r="H467" s="278" t="s">
        <v>112</v>
      </c>
      <c r="I467" s="278" t="s">
        <v>821</v>
      </c>
      <c r="J467" s="282" t="s">
        <v>489</v>
      </c>
      <c r="K467" s="278" t="s">
        <v>630</v>
      </c>
    </row>
    <row r="468" spans="7:11" x14ac:dyDescent="0.2">
      <c r="G468" s="278">
        <v>3</v>
      </c>
      <c r="H468" s="278" t="s">
        <v>112</v>
      </c>
      <c r="I468" s="278" t="s">
        <v>639</v>
      </c>
      <c r="J468" s="282" t="s">
        <v>489</v>
      </c>
      <c r="K468" s="278" t="s">
        <v>630</v>
      </c>
    </row>
    <row r="469" spans="7:11" x14ac:dyDescent="0.2">
      <c r="G469" s="278">
        <v>3</v>
      </c>
      <c r="H469" s="278" t="s">
        <v>112</v>
      </c>
      <c r="I469" s="278" t="s">
        <v>511</v>
      </c>
      <c r="J469" s="282" t="s">
        <v>489</v>
      </c>
      <c r="K469" s="278" t="s">
        <v>630</v>
      </c>
    </row>
    <row r="470" spans="7:11" x14ac:dyDescent="0.2">
      <c r="G470" s="278">
        <v>3</v>
      </c>
      <c r="H470" s="278" t="s">
        <v>112</v>
      </c>
      <c r="I470" s="278" t="s">
        <v>826</v>
      </c>
      <c r="J470" s="282" t="s">
        <v>489</v>
      </c>
      <c r="K470" s="278" t="s">
        <v>630</v>
      </c>
    </row>
    <row r="471" spans="7:11" x14ac:dyDescent="0.2">
      <c r="G471" s="278">
        <v>3</v>
      </c>
      <c r="H471" s="278" t="s">
        <v>112</v>
      </c>
      <c r="I471" s="278" t="s">
        <v>648</v>
      </c>
      <c r="J471" s="282" t="s">
        <v>489</v>
      </c>
      <c r="K471" s="278" t="s">
        <v>630</v>
      </c>
    </row>
    <row r="472" spans="7:11" x14ac:dyDescent="0.2">
      <c r="G472" s="278">
        <v>3</v>
      </c>
      <c r="H472" s="278" t="s">
        <v>112</v>
      </c>
      <c r="I472" s="278" t="s">
        <v>812</v>
      </c>
      <c r="J472" s="282" t="s">
        <v>489</v>
      </c>
    </row>
    <row r="473" spans="7:11" x14ac:dyDescent="0.2">
      <c r="G473" s="278">
        <v>3</v>
      </c>
      <c r="H473" s="278" t="s">
        <v>112</v>
      </c>
      <c r="I473" s="278" t="s">
        <v>817</v>
      </c>
      <c r="J473" s="282" t="s">
        <v>489</v>
      </c>
    </row>
    <row r="474" spans="7:11" x14ac:dyDescent="0.2">
      <c r="G474" s="278">
        <v>3</v>
      </c>
      <c r="H474" s="278" t="s">
        <v>112</v>
      </c>
      <c r="I474" s="278" t="s">
        <v>822</v>
      </c>
      <c r="J474" s="282" t="s">
        <v>489</v>
      </c>
    </row>
    <row r="475" spans="7:11" x14ac:dyDescent="0.2">
      <c r="G475" s="278">
        <v>3</v>
      </c>
      <c r="H475" s="278" t="s">
        <v>112</v>
      </c>
      <c r="I475" s="278" t="s">
        <v>640</v>
      </c>
      <c r="J475" s="282" t="s">
        <v>489</v>
      </c>
    </row>
    <row r="476" spans="7:11" x14ac:dyDescent="0.2">
      <c r="G476" s="278">
        <v>3</v>
      </c>
      <c r="H476" s="278" t="s">
        <v>112</v>
      </c>
      <c r="I476" s="278" t="s">
        <v>644</v>
      </c>
      <c r="J476" s="282" t="s">
        <v>489</v>
      </c>
    </row>
    <row r="477" spans="7:11" x14ac:dyDescent="0.2">
      <c r="G477" s="278">
        <v>3</v>
      </c>
      <c r="H477" s="278" t="s">
        <v>112</v>
      </c>
      <c r="I477" s="278" t="s">
        <v>827</v>
      </c>
      <c r="J477" s="282" t="s">
        <v>489</v>
      </c>
    </row>
    <row r="478" spans="7:11" x14ac:dyDescent="0.2">
      <c r="G478" s="278">
        <v>3</v>
      </c>
      <c r="H478" s="278" t="s">
        <v>112</v>
      </c>
      <c r="I478" s="278" t="s">
        <v>649</v>
      </c>
      <c r="J478" s="282" t="s">
        <v>489</v>
      </c>
    </row>
    <row r="479" spans="7:11" x14ac:dyDescent="0.2">
      <c r="G479" s="278">
        <v>3</v>
      </c>
      <c r="H479" s="278" t="s">
        <v>112</v>
      </c>
      <c r="I479" s="278" t="s">
        <v>813</v>
      </c>
      <c r="J479" s="282" t="s">
        <v>489</v>
      </c>
    </row>
    <row r="480" spans="7:11" x14ac:dyDescent="0.2">
      <c r="G480" s="278">
        <v>3</v>
      </c>
      <c r="H480" s="278" t="s">
        <v>112</v>
      </c>
      <c r="I480" s="278" t="s">
        <v>818</v>
      </c>
      <c r="J480" s="282" t="s">
        <v>489</v>
      </c>
    </row>
    <row r="481" spans="7:10" x14ac:dyDescent="0.2">
      <c r="G481" s="278">
        <v>3</v>
      </c>
      <c r="H481" s="278" t="s">
        <v>112</v>
      </c>
      <c r="I481" s="278" t="s">
        <v>823</v>
      </c>
      <c r="J481" s="282" t="s">
        <v>489</v>
      </c>
    </row>
    <row r="482" spans="7:10" x14ac:dyDescent="0.2">
      <c r="G482" s="278">
        <v>3</v>
      </c>
      <c r="H482" s="278" t="s">
        <v>112</v>
      </c>
      <c r="I482" s="278" t="s">
        <v>641</v>
      </c>
      <c r="J482" s="282" t="s">
        <v>489</v>
      </c>
    </row>
    <row r="483" spans="7:10" x14ac:dyDescent="0.2">
      <c r="G483" s="278">
        <v>3</v>
      </c>
      <c r="H483" s="278" t="s">
        <v>112</v>
      </c>
      <c r="I483" s="278" t="s">
        <v>645</v>
      </c>
      <c r="J483" s="282" t="s">
        <v>489</v>
      </c>
    </row>
    <row r="484" spans="7:10" x14ac:dyDescent="0.2">
      <c r="G484" s="278">
        <v>3</v>
      </c>
      <c r="H484" s="278" t="s">
        <v>112</v>
      </c>
      <c r="I484" s="278" t="s">
        <v>828</v>
      </c>
      <c r="J484" s="282" t="s">
        <v>489</v>
      </c>
    </row>
    <row r="485" spans="7:10" x14ac:dyDescent="0.2">
      <c r="G485" s="278">
        <v>3</v>
      </c>
      <c r="H485" s="278" t="s">
        <v>112</v>
      </c>
      <c r="I485" s="278" t="s">
        <v>650</v>
      </c>
      <c r="J485" s="282" t="s">
        <v>489</v>
      </c>
    </row>
    <row r="486" spans="7:10" x14ac:dyDescent="0.2">
      <c r="G486" s="278">
        <v>3</v>
      </c>
      <c r="H486" s="278" t="s">
        <v>112</v>
      </c>
      <c r="I486" s="278" t="s">
        <v>814</v>
      </c>
      <c r="J486" s="282" t="s">
        <v>489</v>
      </c>
    </row>
    <row r="487" spans="7:10" x14ac:dyDescent="0.2">
      <c r="G487" s="278">
        <v>3</v>
      </c>
      <c r="H487" s="278" t="s">
        <v>112</v>
      </c>
      <c r="I487" s="278" t="s">
        <v>819</v>
      </c>
      <c r="J487" s="282" t="s">
        <v>489</v>
      </c>
    </row>
    <row r="488" spans="7:10" x14ac:dyDescent="0.2">
      <c r="G488" s="278">
        <v>3</v>
      </c>
      <c r="H488" s="278" t="s">
        <v>112</v>
      </c>
      <c r="I488" s="278" t="s">
        <v>824</v>
      </c>
      <c r="J488" s="282" t="s">
        <v>489</v>
      </c>
    </row>
    <row r="489" spans="7:10" x14ac:dyDescent="0.2">
      <c r="G489" s="278">
        <v>3</v>
      </c>
      <c r="H489" s="278" t="s">
        <v>112</v>
      </c>
      <c r="I489" s="278" t="s">
        <v>642</v>
      </c>
      <c r="J489" s="282" t="s">
        <v>489</v>
      </c>
    </row>
    <row r="490" spans="7:10" x14ac:dyDescent="0.2">
      <c r="G490" s="278">
        <v>3</v>
      </c>
      <c r="H490" s="278" t="s">
        <v>112</v>
      </c>
      <c r="I490" s="278" t="s">
        <v>646</v>
      </c>
      <c r="J490" s="282" t="s">
        <v>489</v>
      </c>
    </row>
    <row r="491" spans="7:10" x14ac:dyDescent="0.2">
      <c r="G491" s="278">
        <v>3</v>
      </c>
      <c r="H491" s="278" t="s">
        <v>112</v>
      </c>
      <c r="I491" s="278" t="s">
        <v>829</v>
      </c>
      <c r="J491" s="282" t="s">
        <v>489</v>
      </c>
    </row>
    <row r="492" spans="7:10" x14ac:dyDescent="0.2">
      <c r="G492" s="278">
        <v>3</v>
      </c>
      <c r="H492" s="278" t="s">
        <v>112</v>
      </c>
      <c r="I492" s="278" t="s">
        <v>651</v>
      </c>
      <c r="J492" s="282" t="s">
        <v>489</v>
      </c>
    </row>
    <row r="493" spans="7:10" x14ac:dyDescent="0.2">
      <c r="G493" s="278">
        <v>3</v>
      </c>
      <c r="H493" s="278" t="s">
        <v>112</v>
      </c>
      <c r="I493" s="278" t="s">
        <v>815</v>
      </c>
      <c r="J493" s="282" t="s">
        <v>489</v>
      </c>
    </row>
    <row r="494" spans="7:10" x14ac:dyDescent="0.2">
      <c r="G494" s="278">
        <v>3</v>
      </c>
      <c r="H494" s="278" t="s">
        <v>112</v>
      </c>
      <c r="I494" s="278" t="s">
        <v>820</v>
      </c>
      <c r="J494" s="282" t="s">
        <v>489</v>
      </c>
    </row>
    <row r="495" spans="7:10" x14ac:dyDescent="0.2">
      <c r="G495" s="278">
        <v>3</v>
      </c>
      <c r="H495" s="278" t="s">
        <v>112</v>
      </c>
      <c r="I495" s="278" t="s">
        <v>825</v>
      </c>
      <c r="J495" s="282" t="s">
        <v>489</v>
      </c>
    </row>
    <row r="496" spans="7:10" x14ac:dyDescent="0.2">
      <c r="G496" s="278">
        <v>3</v>
      </c>
      <c r="H496" s="278" t="s">
        <v>112</v>
      </c>
      <c r="I496" s="278" t="s">
        <v>643</v>
      </c>
      <c r="J496" s="282" t="s">
        <v>489</v>
      </c>
    </row>
    <row r="497" spans="7:11" x14ac:dyDescent="0.2">
      <c r="G497" s="278">
        <v>3</v>
      </c>
      <c r="H497" s="278" t="s">
        <v>112</v>
      </c>
      <c r="I497" s="278" t="s">
        <v>647</v>
      </c>
      <c r="J497" s="282" t="s">
        <v>489</v>
      </c>
    </row>
    <row r="498" spans="7:11" x14ac:dyDescent="0.2">
      <c r="G498" s="278">
        <v>3</v>
      </c>
      <c r="H498" s="278" t="s">
        <v>112</v>
      </c>
      <c r="I498" s="278" t="s">
        <v>830</v>
      </c>
      <c r="J498" s="282" t="s">
        <v>489</v>
      </c>
    </row>
    <row r="499" spans="7:11" x14ac:dyDescent="0.2">
      <c r="G499" s="278">
        <v>3</v>
      </c>
      <c r="H499" s="278" t="s">
        <v>112</v>
      </c>
      <c r="I499" s="278" t="s">
        <v>652</v>
      </c>
      <c r="J499" s="282" t="s">
        <v>489</v>
      </c>
    </row>
    <row r="500" spans="7:11" x14ac:dyDescent="0.2">
      <c r="G500" s="278">
        <v>3</v>
      </c>
      <c r="H500" s="278" t="s">
        <v>112</v>
      </c>
      <c r="I500" s="278" t="s">
        <v>513</v>
      </c>
      <c r="J500" s="282" t="s">
        <v>489</v>
      </c>
      <c r="K500" s="278" t="s">
        <v>630</v>
      </c>
    </row>
    <row r="501" spans="7:11" x14ac:dyDescent="0.2">
      <c r="G501" s="278">
        <v>3</v>
      </c>
      <c r="H501" s="278" t="s">
        <v>112</v>
      </c>
      <c r="I501" s="278" t="s">
        <v>514</v>
      </c>
      <c r="J501" s="282" t="s">
        <v>489</v>
      </c>
      <c r="K501" s="278" t="s">
        <v>630</v>
      </c>
    </row>
    <row r="502" spans="7:11" x14ac:dyDescent="0.2">
      <c r="G502" s="278">
        <v>3</v>
      </c>
      <c r="H502" s="278" t="s">
        <v>112</v>
      </c>
      <c r="I502" s="278" t="s">
        <v>515</v>
      </c>
      <c r="J502" s="282" t="s">
        <v>489</v>
      </c>
      <c r="K502" s="278" t="s">
        <v>630</v>
      </c>
    </row>
    <row r="503" spans="7:11" x14ac:dyDescent="0.2">
      <c r="G503" s="278">
        <v>3</v>
      </c>
      <c r="H503" s="278" t="s">
        <v>112</v>
      </c>
      <c r="I503" s="278" t="s">
        <v>467</v>
      </c>
      <c r="J503" s="282" t="s">
        <v>489</v>
      </c>
      <c r="K503" s="278" t="s">
        <v>630</v>
      </c>
    </row>
    <row r="504" spans="7:11" x14ac:dyDescent="0.2">
      <c r="G504" s="278">
        <v>3</v>
      </c>
      <c r="H504" s="278" t="s">
        <v>112</v>
      </c>
      <c r="I504" s="278" t="s">
        <v>516</v>
      </c>
      <c r="J504" s="282" t="s">
        <v>489</v>
      </c>
      <c r="K504" s="278" t="s">
        <v>630</v>
      </c>
    </row>
    <row r="505" spans="7:11" x14ac:dyDescent="0.2">
      <c r="G505" s="278">
        <v>3</v>
      </c>
      <c r="H505" s="278" t="s">
        <v>112</v>
      </c>
      <c r="I505" s="278" t="s">
        <v>517</v>
      </c>
      <c r="J505" s="282" t="s">
        <v>489</v>
      </c>
      <c r="K505" s="278" t="s">
        <v>630</v>
      </c>
    </row>
    <row r="506" spans="7:11" x14ac:dyDescent="0.2">
      <c r="G506" s="278">
        <v>3</v>
      </c>
      <c r="H506" s="278" t="s">
        <v>112</v>
      </c>
      <c r="I506" s="278" t="s">
        <v>831</v>
      </c>
      <c r="J506" s="282" t="s">
        <v>489</v>
      </c>
      <c r="K506" s="278" t="s">
        <v>630</v>
      </c>
    </row>
    <row r="507" spans="7:11" x14ac:dyDescent="0.2">
      <c r="G507" s="278">
        <v>3</v>
      </c>
      <c r="H507" s="278" t="s">
        <v>112</v>
      </c>
      <c r="I507" s="278" t="s">
        <v>832</v>
      </c>
      <c r="J507" s="282" t="s">
        <v>489</v>
      </c>
      <c r="K507" s="278" t="s">
        <v>630</v>
      </c>
    </row>
    <row r="508" spans="7:11" x14ac:dyDescent="0.2">
      <c r="G508" s="278">
        <v>3</v>
      </c>
      <c r="H508" s="278" t="s">
        <v>112</v>
      </c>
      <c r="I508" s="278" t="s">
        <v>833</v>
      </c>
      <c r="J508" s="282" t="s">
        <v>489</v>
      </c>
      <c r="K508" s="278" t="s">
        <v>630</v>
      </c>
    </row>
    <row r="509" spans="7:11" x14ac:dyDescent="0.2">
      <c r="G509" s="278">
        <v>3</v>
      </c>
      <c r="H509" s="278" t="s">
        <v>112</v>
      </c>
      <c r="I509" s="278" t="s">
        <v>834</v>
      </c>
      <c r="J509" s="282" t="s">
        <v>489</v>
      </c>
      <c r="K509" s="278" t="s">
        <v>630</v>
      </c>
    </row>
    <row r="510" spans="7:11" x14ac:dyDescent="0.2">
      <c r="G510" s="278">
        <v>3</v>
      </c>
      <c r="H510" s="278" t="s">
        <v>112</v>
      </c>
      <c r="I510" s="278" t="s">
        <v>835</v>
      </c>
      <c r="J510" s="282" t="s">
        <v>489</v>
      </c>
      <c r="K510" s="278" t="s">
        <v>630</v>
      </c>
    </row>
    <row r="511" spans="7:11" x14ac:dyDescent="0.2">
      <c r="G511" s="278">
        <v>3</v>
      </c>
      <c r="H511" s="278" t="s">
        <v>112</v>
      </c>
      <c r="I511" s="278" t="s">
        <v>836</v>
      </c>
      <c r="J511" s="282" t="s">
        <v>489</v>
      </c>
      <c r="K511" s="278" t="s">
        <v>630</v>
      </c>
    </row>
    <row r="512" spans="7:11" x14ac:dyDescent="0.2">
      <c r="G512" s="278">
        <v>3</v>
      </c>
      <c r="H512" s="278" t="s">
        <v>112</v>
      </c>
      <c r="I512" s="278" t="s">
        <v>837</v>
      </c>
      <c r="J512" s="282" t="s">
        <v>489</v>
      </c>
      <c r="K512" s="278" t="s">
        <v>630</v>
      </c>
    </row>
  </sheetData>
  <sheetProtection password="8601" sheet="1" objects="1" scenarios="1" sort="0"/>
  <sortState ref="AE3:AE26">
    <sortCondition ref="AE3"/>
  </sortState>
  <dataValidations count="1">
    <dataValidation type="list" allowBlank="1" showInputMessage="1" showErrorMessage="1" sqref="L6">
      <formula1>$N$6:$N$21</formula1>
    </dataValidation>
  </dataValidation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EV127"/>
  <sheetViews>
    <sheetView showGridLines="0" zoomScaleNormal="100" workbookViewId="0"/>
  </sheetViews>
  <sheetFormatPr defaultColWidth="0" defaultRowHeight="12.75" x14ac:dyDescent="0.2"/>
  <cols>
    <col min="1" max="1" width="41" style="4" customWidth="1"/>
    <col min="2" max="2" width="6.7109375" style="4" customWidth="1"/>
    <col min="3" max="3" width="19.140625" style="4" customWidth="1"/>
    <col min="4" max="4" width="9.140625" style="4" customWidth="1"/>
    <col min="5" max="5" width="19.42578125" style="4" bestFit="1" customWidth="1"/>
    <col min="6" max="7" width="10.7109375" style="4" customWidth="1"/>
    <col min="8" max="8" width="11.42578125" style="4" customWidth="1"/>
    <col min="9" max="9" width="13.85546875" style="4" customWidth="1"/>
    <col min="10" max="10" width="9.5703125" style="4" customWidth="1"/>
    <col min="11" max="11" width="10.28515625" style="4" customWidth="1"/>
    <col min="12" max="12" width="9.5703125" style="4" customWidth="1"/>
    <col min="13" max="13" width="20" style="4" bestFit="1" customWidth="1"/>
    <col min="14" max="14" width="8.5703125" style="4" bestFit="1" customWidth="1"/>
    <col min="15" max="19" width="11.42578125" style="4" customWidth="1"/>
    <col min="20" max="16384" width="0" style="4" hidden="1"/>
  </cols>
  <sheetData>
    <row r="1" spans="1:19" ht="18.75" customHeight="1" x14ac:dyDescent="0.25">
      <c r="A1" s="77" t="s">
        <v>358</v>
      </c>
      <c r="R1" s="288" t="s">
        <v>860</v>
      </c>
      <c r="S1" s="291"/>
    </row>
    <row r="2" spans="1:19" ht="6.75" customHeight="1" x14ac:dyDescent="0.2">
      <c r="A2" s="78"/>
      <c r="B2" s="12"/>
      <c r="C2" s="12"/>
      <c r="D2" s="12"/>
      <c r="E2" s="12"/>
      <c r="F2" s="12"/>
      <c r="G2" s="12"/>
      <c r="H2" s="12"/>
      <c r="I2" s="12"/>
      <c r="J2" s="12"/>
      <c r="K2" s="12"/>
      <c r="L2" s="12"/>
    </row>
    <row r="3" spans="1:19" ht="14.25" customHeight="1" x14ac:dyDescent="0.2">
      <c r="A3" s="79" t="s">
        <v>18</v>
      </c>
      <c r="B3" s="575" t="str">
        <f>IF(LEN('Contacts&amp;Annual Summary'!C9) &gt; 1,'Contacts&amp;Annual Summary'!C9,"")</f>
        <v>Slovakia</v>
      </c>
      <c r="C3" s="576"/>
      <c r="D3" s="576"/>
      <c r="E3" s="577"/>
      <c r="F3" s="46"/>
      <c r="G3" s="584" t="s">
        <v>249</v>
      </c>
      <c r="H3" s="584"/>
      <c r="I3" s="584"/>
      <c r="J3" s="584"/>
      <c r="K3" s="584"/>
      <c r="L3" s="584"/>
      <c r="M3" s="584"/>
      <c r="N3" s="584"/>
      <c r="O3" s="584"/>
      <c r="P3" s="584"/>
      <c r="Q3" s="584"/>
    </row>
    <row r="4" spans="1:19" ht="14.25" customHeight="1" x14ac:dyDescent="0.2">
      <c r="A4" s="79" t="s">
        <v>19</v>
      </c>
      <c r="B4" s="575">
        <f>'Contacts&amp;Annual Summary'!C8</f>
        <v>2020</v>
      </c>
      <c r="C4" s="576"/>
      <c r="D4" s="576"/>
      <c r="E4" s="577"/>
      <c r="F4" s="46"/>
      <c r="G4" s="584"/>
      <c r="H4" s="584"/>
      <c r="I4" s="584"/>
      <c r="J4" s="584"/>
      <c r="K4" s="584"/>
      <c r="L4" s="584"/>
      <c r="M4" s="584"/>
      <c r="N4" s="584"/>
      <c r="O4" s="584"/>
      <c r="P4" s="584"/>
      <c r="Q4" s="584"/>
    </row>
    <row r="5" spans="1:19" ht="14.25" customHeight="1" x14ac:dyDescent="0.2">
      <c r="A5" s="80" t="s">
        <v>198</v>
      </c>
      <c r="B5" s="575" t="s">
        <v>241</v>
      </c>
      <c r="C5" s="576"/>
      <c r="D5" s="576"/>
      <c r="E5" s="577"/>
      <c r="F5" s="46"/>
      <c r="G5" s="584"/>
      <c r="H5" s="584"/>
      <c r="I5" s="584"/>
      <c r="J5" s="584"/>
      <c r="K5" s="584"/>
      <c r="L5" s="584"/>
      <c r="M5" s="584"/>
      <c r="N5" s="584"/>
      <c r="O5" s="584"/>
      <c r="P5" s="584"/>
      <c r="Q5" s="584"/>
    </row>
    <row r="6" spans="1:19" ht="14.25" customHeight="1" x14ac:dyDescent="0.2">
      <c r="A6" s="79" t="s">
        <v>59</v>
      </c>
      <c r="B6" s="575" t="s">
        <v>98</v>
      </c>
      <c r="C6" s="576"/>
      <c r="D6" s="576"/>
      <c r="E6" s="577"/>
      <c r="F6" s="46"/>
      <c r="G6" s="584"/>
      <c r="H6" s="584"/>
      <c r="I6" s="584"/>
      <c r="J6" s="584"/>
      <c r="K6" s="584"/>
      <c r="L6" s="584"/>
      <c r="M6" s="584"/>
      <c r="N6" s="584"/>
      <c r="O6" s="584"/>
      <c r="P6" s="584"/>
      <c r="Q6" s="584"/>
    </row>
    <row r="7" spans="1:19" ht="14.25" customHeight="1" x14ac:dyDescent="0.2">
      <c r="A7" s="79" t="s">
        <v>60</v>
      </c>
      <c r="B7" s="578"/>
      <c r="C7" s="579"/>
      <c r="D7" s="579"/>
      <c r="E7" s="580"/>
      <c r="F7" s="46"/>
      <c r="G7" s="584"/>
      <c r="H7" s="584"/>
      <c r="I7" s="584"/>
      <c r="J7" s="584"/>
      <c r="K7" s="584"/>
      <c r="L7" s="584"/>
      <c r="M7" s="584"/>
      <c r="N7" s="584"/>
      <c r="O7" s="584"/>
      <c r="P7" s="584"/>
      <c r="Q7" s="584"/>
    </row>
    <row r="8" spans="1:19" ht="14.25" customHeight="1" x14ac:dyDescent="0.2">
      <c r="A8" s="79" t="s">
        <v>219</v>
      </c>
      <c r="B8" s="256">
        <v>0</v>
      </c>
      <c r="C8" s="585" t="str">
        <f>IF( B8="A","1st June to 31st August (arctic)","1st May to 30th September (normal)")</f>
        <v>1st May to 30th September (normal)</v>
      </c>
      <c r="D8" s="586"/>
      <c r="E8" s="587"/>
      <c r="F8" s="75"/>
      <c r="G8" s="584"/>
      <c r="H8" s="584"/>
      <c r="I8" s="584"/>
      <c r="J8" s="584"/>
      <c r="K8" s="584"/>
      <c r="L8" s="584"/>
      <c r="M8" s="584"/>
      <c r="N8" s="584"/>
      <c r="O8" s="584"/>
      <c r="P8" s="584"/>
      <c r="Q8" s="584"/>
    </row>
    <row r="9" spans="1:19" ht="14.25" customHeight="1" x14ac:dyDescent="0.2">
      <c r="A9" s="79" t="s">
        <v>359</v>
      </c>
      <c r="B9" s="431">
        <v>0</v>
      </c>
      <c r="C9" s="74" t="s">
        <v>229</v>
      </c>
      <c r="D9" s="75"/>
      <c r="E9" s="75"/>
      <c r="F9" s="75"/>
      <c r="G9" s="584"/>
      <c r="H9" s="584"/>
      <c r="I9" s="584"/>
      <c r="J9" s="584"/>
      <c r="K9" s="584"/>
      <c r="L9" s="584"/>
      <c r="M9" s="584"/>
      <c r="N9" s="584"/>
      <c r="O9" s="584"/>
      <c r="P9" s="584"/>
      <c r="Q9" s="584"/>
    </row>
    <row r="10" spans="1:19" s="12" customFormat="1" ht="20.25" customHeight="1" x14ac:dyDescent="0.2">
      <c r="A10" s="81" t="s">
        <v>83</v>
      </c>
      <c r="B10" s="81"/>
      <c r="C10" s="82"/>
      <c r="D10" s="82"/>
      <c r="E10" s="82"/>
      <c r="F10" s="82"/>
      <c r="G10" s="584"/>
      <c r="H10" s="584"/>
      <c r="I10" s="584"/>
      <c r="J10" s="584"/>
      <c r="K10" s="584"/>
      <c r="L10" s="584"/>
      <c r="M10" s="584"/>
      <c r="N10" s="584"/>
      <c r="O10" s="584"/>
      <c r="P10" s="584"/>
      <c r="Q10" s="584"/>
    </row>
    <row r="11" spans="1:19" ht="8.25" customHeight="1" x14ac:dyDescent="0.2">
      <c r="A11" s="83"/>
      <c r="B11" s="81"/>
      <c r="C11" s="81"/>
      <c r="D11" s="84"/>
      <c r="E11" s="84"/>
      <c r="F11" s="84"/>
      <c r="K11" s="84"/>
      <c r="L11" s="84"/>
    </row>
    <row r="12" spans="1:19" ht="16.5" customHeight="1" x14ac:dyDescent="0.25">
      <c r="A12" s="85" t="s">
        <v>81</v>
      </c>
      <c r="B12" s="81"/>
      <c r="C12" s="81"/>
      <c r="D12" s="84"/>
      <c r="E12" s="84"/>
      <c r="F12" s="84"/>
      <c r="K12" s="84"/>
      <c r="L12" s="84"/>
    </row>
    <row r="13" spans="1:19" ht="6.75" customHeight="1" x14ac:dyDescent="0.2">
      <c r="A13" s="27"/>
      <c r="B13" s="27"/>
      <c r="C13" s="27"/>
      <c r="D13" s="27"/>
      <c r="E13" s="27"/>
      <c r="F13" s="27"/>
      <c r="G13" s="27"/>
      <c r="H13" s="27"/>
      <c r="I13" s="27"/>
      <c r="J13" s="27"/>
      <c r="K13" s="27"/>
      <c r="L13" s="27"/>
    </row>
    <row r="14" spans="1:19" ht="27.75" customHeight="1" x14ac:dyDescent="0.2">
      <c r="A14" s="86" t="s">
        <v>54</v>
      </c>
      <c r="B14" s="86" t="s">
        <v>20</v>
      </c>
      <c r="C14" s="590" t="s">
        <v>220</v>
      </c>
      <c r="D14" s="591"/>
      <c r="E14" s="591"/>
      <c r="F14" s="591"/>
      <c r="G14" s="591"/>
      <c r="H14" s="591"/>
      <c r="I14" s="591"/>
      <c r="J14" s="591"/>
      <c r="K14" s="592"/>
      <c r="L14" s="581" t="s">
        <v>77</v>
      </c>
      <c r="M14" s="582"/>
      <c r="N14" s="582"/>
      <c r="O14" s="583"/>
      <c r="P14" s="601" t="s">
        <v>183</v>
      </c>
      <c r="Q14" s="602"/>
    </row>
    <row r="15" spans="1:19" ht="31.5" customHeight="1" x14ac:dyDescent="0.2">
      <c r="A15" s="87"/>
      <c r="B15" s="87"/>
      <c r="C15" s="593"/>
      <c r="D15" s="594"/>
      <c r="E15" s="594"/>
      <c r="F15" s="594"/>
      <c r="G15" s="594"/>
      <c r="H15" s="594"/>
      <c r="I15" s="594"/>
      <c r="J15" s="594"/>
      <c r="K15" s="595"/>
      <c r="L15" s="596" t="s">
        <v>26</v>
      </c>
      <c r="M15" s="596"/>
      <c r="N15" s="599" t="s">
        <v>211</v>
      </c>
      <c r="O15" s="600"/>
      <c r="P15" s="588" t="s">
        <v>184</v>
      </c>
      <c r="Q15" s="589"/>
    </row>
    <row r="16" spans="1:19" ht="49.5" customHeight="1" x14ac:dyDescent="0.2">
      <c r="A16" s="88"/>
      <c r="B16" s="88"/>
      <c r="C16" s="89" t="s">
        <v>61</v>
      </c>
      <c r="D16" s="90" t="s">
        <v>22</v>
      </c>
      <c r="E16" s="90" t="s">
        <v>23</v>
      </c>
      <c r="F16" s="91" t="s">
        <v>206</v>
      </c>
      <c r="G16" s="92" t="s">
        <v>24</v>
      </c>
      <c r="H16" s="89" t="s">
        <v>25</v>
      </c>
      <c r="I16" s="93" t="s">
        <v>213</v>
      </c>
      <c r="J16" s="93" t="s">
        <v>212</v>
      </c>
      <c r="K16" s="93" t="s">
        <v>214</v>
      </c>
      <c r="L16" s="94" t="s">
        <v>22</v>
      </c>
      <c r="M16" s="94" t="s">
        <v>23</v>
      </c>
      <c r="N16" s="95" t="s">
        <v>22</v>
      </c>
      <c r="O16" s="96" t="s">
        <v>23</v>
      </c>
      <c r="P16" s="207" t="s">
        <v>63</v>
      </c>
      <c r="Q16" s="208" t="s">
        <v>72</v>
      </c>
    </row>
    <row r="17" spans="1:23" ht="13.5" customHeight="1" x14ac:dyDescent="0.2">
      <c r="A17" s="97" t="s">
        <v>28</v>
      </c>
      <c r="B17" s="98" t="s">
        <v>4</v>
      </c>
      <c r="C17" s="409">
        <v>0</v>
      </c>
      <c r="D17" s="450">
        <v>0</v>
      </c>
      <c r="E17" s="450">
        <v>0</v>
      </c>
      <c r="F17" s="450">
        <v>0</v>
      </c>
      <c r="G17" s="450">
        <v>0</v>
      </c>
      <c r="H17" s="450">
        <v>0</v>
      </c>
      <c r="I17" s="409">
        <v>0</v>
      </c>
      <c r="J17" s="450">
        <v>0</v>
      </c>
      <c r="K17" s="450">
        <v>0</v>
      </c>
      <c r="L17" s="450"/>
      <c r="M17" s="450"/>
      <c r="N17" s="99" t="s">
        <v>185</v>
      </c>
      <c r="O17" s="100"/>
      <c r="P17" s="268" t="s">
        <v>191</v>
      </c>
      <c r="Q17" s="102">
        <v>2005</v>
      </c>
    </row>
    <row r="18" spans="1:23" ht="13.5" customHeight="1" x14ac:dyDescent="0.2">
      <c r="A18" s="97" t="s">
        <v>27</v>
      </c>
      <c r="B18" s="98" t="s">
        <v>4</v>
      </c>
      <c r="C18" s="409">
        <v>0</v>
      </c>
      <c r="D18" s="450">
        <v>0</v>
      </c>
      <c r="E18" s="450">
        <v>0</v>
      </c>
      <c r="F18" s="450">
        <v>0</v>
      </c>
      <c r="G18" s="450">
        <v>0</v>
      </c>
      <c r="H18" s="450">
        <v>0</v>
      </c>
      <c r="I18" s="409">
        <v>0</v>
      </c>
      <c r="J18" s="450">
        <v>0</v>
      </c>
      <c r="K18" s="450">
        <v>0</v>
      </c>
      <c r="L18" s="450"/>
      <c r="M18" s="450"/>
      <c r="N18" s="99" t="s">
        <v>186</v>
      </c>
      <c r="O18" s="103"/>
      <c r="P18" s="268" t="s">
        <v>192</v>
      </c>
      <c r="Q18" s="102">
        <v>2005</v>
      </c>
    </row>
    <row r="19" spans="1:23" ht="13.5" customHeight="1" x14ac:dyDescent="0.2">
      <c r="A19" s="32" t="s">
        <v>255</v>
      </c>
      <c r="B19" s="104" t="s">
        <v>5</v>
      </c>
      <c r="C19" s="409"/>
      <c r="D19" s="450"/>
      <c r="E19" s="450"/>
      <c r="F19" s="450"/>
      <c r="G19" s="450"/>
      <c r="H19" s="450"/>
      <c r="I19" s="409"/>
      <c r="J19" s="450"/>
      <c r="K19" s="450"/>
      <c r="L19" s="450"/>
      <c r="M19" s="450"/>
      <c r="N19" s="105"/>
      <c r="O19" s="106" t="s">
        <v>187</v>
      </c>
      <c r="P19" s="107"/>
      <c r="Q19" s="107"/>
    </row>
    <row r="20" spans="1:23" ht="13.5" customHeight="1" x14ac:dyDescent="0.2">
      <c r="A20" s="108" t="s">
        <v>246</v>
      </c>
      <c r="B20" s="109"/>
      <c r="C20" s="409">
        <v>0</v>
      </c>
      <c r="D20" s="450">
        <v>0</v>
      </c>
      <c r="E20" s="450">
        <v>0</v>
      </c>
      <c r="F20" s="450">
        <v>0</v>
      </c>
      <c r="G20" s="450">
        <v>0</v>
      </c>
      <c r="H20" s="450">
        <v>0</v>
      </c>
      <c r="I20" s="409">
        <v>0</v>
      </c>
      <c r="J20" s="450">
        <v>0</v>
      </c>
      <c r="K20" s="450">
        <v>0</v>
      </c>
      <c r="L20" s="450"/>
      <c r="M20" s="450"/>
      <c r="N20" s="110"/>
      <c r="O20" s="111">
        <f>IF(E8="A",70,60)</f>
        <v>60</v>
      </c>
      <c r="P20" s="102" t="s">
        <v>360</v>
      </c>
      <c r="Q20" s="102">
        <v>2007</v>
      </c>
    </row>
    <row r="21" spans="1:23" ht="13.5" customHeight="1" x14ac:dyDescent="0.2">
      <c r="A21" s="33" t="s">
        <v>30</v>
      </c>
      <c r="B21" s="112"/>
      <c r="C21" s="409"/>
      <c r="D21" s="450"/>
      <c r="E21" s="450"/>
      <c r="F21" s="450"/>
      <c r="G21" s="450"/>
      <c r="H21" s="450"/>
      <c r="I21" s="409"/>
      <c r="J21" s="450"/>
      <c r="K21" s="450"/>
      <c r="L21" s="450"/>
      <c r="M21" s="450"/>
      <c r="N21" s="112"/>
      <c r="O21" s="113"/>
      <c r="P21" s="603" t="s">
        <v>67</v>
      </c>
      <c r="Q21" s="115"/>
    </row>
    <row r="22" spans="1:23" ht="13.5" customHeight="1" x14ac:dyDescent="0.2">
      <c r="A22" s="116" t="s">
        <v>93</v>
      </c>
      <c r="B22" s="117" t="s">
        <v>228</v>
      </c>
      <c r="C22" s="409">
        <v>0</v>
      </c>
      <c r="D22" s="450">
        <v>0</v>
      </c>
      <c r="E22" s="450">
        <v>0</v>
      </c>
      <c r="F22" s="450">
        <v>0</v>
      </c>
      <c r="G22" s="450">
        <v>0</v>
      </c>
      <c r="H22" s="450">
        <v>0</v>
      </c>
      <c r="I22" s="409">
        <v>0</v>
      </c>
      <c r="J22" s="450">
        <v>0</v>
      </c>
      <c r="K22" s="450">
        <v>0</v>
      </c>
      <c r="L22" s="450"/>
      <c r="M22" s="450"/>
      <c r="N22" s="118">
        <v>46</v>
      </c>
      <c r="O22" s="119"/>
      <c r="P22" s="604"/>
      <c r="Q22" s="115">
        <v>2000</v>
      </c>
    </row>
    <row r="23" spans="1:23" ht="13.5" customHeight="1" x14ac:dyDescent="0.2">
      <c r="A23" s="120" t="s">
        <v>92</v>
      </c>
      <c r="B23" s="110" t="s">
        <v>228</v>
      </c>
      <c r="C23" s="409">
        <v>0</v>
      </c>
      <c r="D23" s="450">
        <v>0</v>
      </c>
      <c r="E23" s="450">
        <v>0</v>
      </c>
      <c r="F23" s="450">
        <v>0</v>
      </c>
      <c r="G23" s="450">
        <v>0</v>
      </c>
      <c r="H23" s="450">
        <v>0</v>
      </c>
      <c r="I23" s="409">
        <v>0</v>
      </c>
      <c r="J23" s="450">
        <v>0</v>
      </c>
      <c r="K23" s="450">
        <v>0</v>
      </c>
      <c r="L23" s="450"/>
      <c r="M23" s="450"/>
      <c r="N23" s="121">
        <v>75</v>
      </c>
      <c r="O23" s="122"/>
      <c r="P23" s="605"/>
      <c r="Q23" s="123"/>
    </row>
    <row r="24" spans="1:23" ht="13.5" customHeight="1" x14ac:dyDescent="0.2">
      <c r="A24" s="33" t="s">
        <v>31</v>
      </c>
      <c r="B24" s="112"/>
      <c r="C24" s="409"/>
      <c r="D24" s="450"/>
      <c r="E24" s="450"/>
      <c r="F24" s="450"/>
      <c r="G24" s="450"/>
      <c r="H24" s="450"/>
      <c r="I24" s="409"/>
      <c r="J24" s="450"/>
      <c r="K24" s="450"/>
      <c r="L24" s="450"/>
      <c r="M24" s="450"/>
      <c r="N24" s="112"/>
      <c r="O24" s="113"/>
      <c r="P24" s="107"/>
      <c r="Q24" s="124"/>
    </row>
    <row r="25" spans="1:23" ht="33.75" x14ac:dyDescent="0.2">
      <c r="A25" s="116" t="s">
        <v>94</v>
      </c>
      <c r="B25" s="117" t="s">
        <v>228</v>
      </c>
      <c r="C25" s="409">
        <v>0</v>
      </c>
      <c r="D25" s="450">
        <v>0</v>
      </c>
      <c r="E25" s="450">
        <v>0</v>
      </c>
      <c r="F25" s="450">
        <v>0</v>
      </c>
      <c r="G25" s="450">
        <v>0</v>
      </c>
      <c r="H25" s="450">
        <v>0</v>
      </c>
      <c r="I25" s="409">
        <v>0</v>
      </c>
      <c r="J25" s="450">
        <v>0</v>
      </c>
      <c r="K25" s="450">
        <v>0</v>
      </c>
      <c r="L25" s="450"/>
      <c r="M25" s="450"/>
      <c r="N25" s="112"/>
      <c r="O25" s="125" t="s">
        <v>188</v>
      </c>
      <c r="P25" s="115" t="s">
        <v>361</v>
      </c>
      <c r="Q25" s="115" t="s">
        <v>364</v>
      </c>
    </row>
    <row r="26" spans="1:23" ht="22.5" x14ac:dyDescent="0.2">
      <c r="A26" s="116" t="s">
        <v>32</v>
      </c>
      <c r="B26" s="117" t="s">
        <v>228</v>
      </c>
      <c r="C26" s="409">
        <v>0</v>
      </c>
      <c r="D26" s="450">
        <v>0</v>
      </c>
      <c r="E26" s="450">
        <v>0</v>
      </c>
      <c r="F26" s="450">
        <v>0</v>
      </c>
      <c r="G26" s="450">
        <v>0</v>
      </c>
      <c r="H26" s="450">
        <v>0</v>
      </c>
      <c r="I26" s="409">
        <v>0</v>
      </c>
      <c r="J26" s="450">
        <v>0</v>
      </c>
      <c r="K26" s="450">
        <v>0</v>
      </c>
      <c r="L26" s="450"/>
      <c r="M26" s="450"/>
      <c r="N26" s="112"/>
      <c r="O26" s="125">
        <v>35</v>
      </c>
      <c r="P26" s="115" t="s">
        <v>362</v>
      </c>
      <c r="Q26" s="115" t="s">
        <v>363</v>
      </c>
    </row>
    <row r="27" spans="1:23" ht="33.75" x14ac:dyDescent="0.2">
      <c r="A27" s="120" t="s">
        <v>33</v>
      </c>
      <c r="B27" s="110" t="s">
        <v>228</v>
      </c>
      <c r="C27" s="409">
        <v>0</v>
      </c>
      <c r="D27" s="450">
        <v>0</v>
      </c>
      <c r="E27" s="450">
        <v>0</v>
      </c>
      <c r="F27" s="450">
        <v>0</v>
      </c>
      <c r="G27" s="450">
        <v>0</v>
      </c>
      <c r="H27" s="450">
        <v>0</v>
      </c>
      <c r="I27" s="409">
        <v>0</v>
      </c>
      <c r="J27" s="450">
        <v>0</v>
      </c>
      <c r="K27" s="450">
        <v>0</v>
      </c>
      <c r="L27" s="450"/>
      <c r="M27" s="450"/>
      <c r="N27" s="109"/>
      <c r="O27" s="111">
        <v>1</v>
      </c>
      <c r="P27" s="102" t="s">
        <v>365</v>
      </c>
      <c r="Q27" s="102" t="s">
        <v>366</v>
      </c>
    </row>
    <row r="28" spans="1:23" ht="24.75" customHeight="1" x14ac:dyDescent="0.2">
      <c r="A28" s="97" t="str">
        <f>IF(C29&gt;0,"Do not complete","Oxygen content")</f>
        <v>Oxygen content</v>
      </c>
      <c r="B28" s="98" t="s">
        <v>6</v>
      </c>
      <c r="C28" s="409">
        <v>0</v>
      </c>
      <c r="D28" s="450">
        <v>0</v>
      </c>
      <c r="E28" s="450">
        <v>0</v>
      </c>
      <c r="F28" s="450">
        <v>0</v>
      </c>
      <c r="G28" s="450">
        <v>0</v>
      </c>
      <c r="H28" s="450">
        <v>0</v>
      </c>
      <c r="I28" s="409">
        <v>0</v>
      </c>
      <c r="J28" s="450">
        <v>0</v>
      </c>
      <c r="K28" s="450">
        <v>0</v>
      </c>
      <c r="L28" s="450"/>
      <c r="M28" s="450"/>
      <c r="N28" s="105"/>
      <c r="O28" s="230">
        <v>3.7</v>
      </c>
      <c r="P28" s="603" t="s">
        <v>367</v>
      </c>
      <c r="Q28" s="603" t="s">
        <v>368</v>
      </c>
      <c r="W28" s="42"/>
    </row>
    <row r="29" spans="1:23" ht="24.75" customHeight="1" x14ac:dyDescent="0.2">
      <c r="A29" s="135" t="str">
        <f>IF(C28&gt;0,"Do not complete","Oxygen content*
*petrol with 5% (v/v) or less ethanol content")</f>
        <v>Oxygen content*
*petrol with 5% (v/v) or less ethanol content</v>
      </c>
      <c r="B29" s="98" t="s">
        <v>6</v>
      </c>
      <c r="C29" s="409">
        <v>0</v>
      </c>
      <c r="D29" s="450">
        <v>0</v>
      </c>
      <c r="E29" s="450">
        <v>0</v>
      </c>
      <c r="F29" s="450">
        <v>0</v>
      </c>
      <c r="G29" s="450">
        <v>0</v>
      </c>
      <c r="H29" s="450">
        <v>0</v>
      </c>
      <c r="I29" s="409">
        <v>0</v>
      </c>
      <c r="J29" s="450">
        <v>0</v>
      </c>
      <c r="K29" s="450">
        <v>0</v>
      </c>
      <c r="L29" s="450"/>
      <c r="M29" s="450"/>
      <c r="N29" s="110"/>
      <c r="O29" s="231">
        <v>2.7</v>
      </c>
      <c r="P29" s="605"/>
      <c r="Q29" s="605"/>
      <c r="W29" s="42"/>
    </row>
    <row r="30" spans="1:23" ht="14.25" customHeight="1" x14ac:dyDescent="0.2">
      <c r="A30" s="33" t="s">
        <v>35</v>
      </c>
      <c r="B30" s="112"/>
      <c r="C30" s="409"/>
      <c r="D30" s="450"/>
      <c r="E30" s="450"/>
      <c r="F30" s="450"/>
      <c r="G30" s="450"/>
      <c r="H30" s="450"/>
      <c r="I30" s="409"/>
      <c r="J30" s="450"/>
      <c r="K30" s="450"/>
      <c r="L30" s="450"/>
      <c r="M30" s="450"/>
      <c r="N30" s="112"/>
      <c r="O30" s="113"/>
      <c r="P30" s="126"/>
      <c r="Q30" s="127"/>
      <c r="W30" s="42"/>
    </row>
    <row r="31" spans="1:23" ht="14.25" customHeight="1" x14ac:dyDescent="0.2">
      <c r="A31" s="116" t="s">
        <v>7</v>
      </c>
      <c r="B31" s="117" t="s">
        <v>228</v>
      </c>
      <c r="C31" s="409">
        <v>0</v>
      </c>
      <c r="D31" s="450">
        <v>0</v>
      </c>
      <c r="E31" s="450">
        <v>0</v>
      </c>
      <c r="F31" s="450">
        <v>0</v>
      </c>
      <c r="G31" s="450">
        <v>0</v>
      </c>
      <c r="H31" s="450">
        <v>0</v>
      </c>
      <c r="I31" s="409">
        <v>0</v>
      </c>
      <c r="J31" s="450">
        <v>0</v>
      </c>
      <c r="K31" s="450">
        <v>0</v>
      </c>
      <c r="L31" s="450"/>
      <c r="M31" s="450"/>
      <c r="N31" s="112"/>
      <c r="O31" s="113">
        <v>3</v>
      </c>
      <c r="P31" s="128"/>
      <c r="Q31" s="129"/>
    </row>
    <row r="32" spans="1:23" ht="14.25" customHeight="1" x14ac:dyDescent="0.2">
      <c r="A32" s="116" t="s">
        <v>8</v>
      </c>
      <c r="B32" s="117" t="s">
        <v>228</v>
      </c>
      <c r="C32" s="409">
        <v>0</v>
      </c>
      <c r="D32" s="450">
        <v>0</v>
      </c>
      <c r="E32" s="450">
        <v>0</v>
      </c>
      <c r="F32" s="450">
        <v>0</v>
      </c>
      <c r="G32" s="450">
        <v>0</v>
      </c>
      <c r="H32" s="450">
        <v>0</v>
      </c>
      <c r="I32" s="409">
        <v>0</v>
      </c>
      <c r="J32" s="450">
        <v>0</v>
      </c>
      <c r="K32" s="450">
        <v>0</v>
      </c>
      <c r="L32" s="450"/>
      <c r="M32" s="450"/>
      <c r="N32" s="112"/>
      <c r="O32" s="130">
        <v>10</v>
      </c>
      <c r="P32" s="128"/>
      <c r="Q32" s="129"/>
    </row>
    <row r="33" spans="1:152" ht="14.25" customHeight="1" x14ac:dyDescent="0.2">
      <c r="A33" s="116" t="s">
        <v>36</v>
      </c>
      <c r="B33" s="117" t="s">
        <v>228</v>
      </c>
      <c r="C33" s="409">
        <v>0</v>
      </c>
      <c r="D33" s="450">
        <v>0</v>
      </c>
      <c r="E33" s="450">
        <v>0</v>
      </c>
      <c r="F33" s="450">
        <v>0</v>
      </c>
      <c r="G33" s="450">
        <v>0</v>
      </c>
      <c r="H33" s="450">
        <v>0</v>
      </c>
      <c r="I33" s="409">
        <v>0</v>
      </c>
      <c r="J33" s="450">
        <v>0</v>
      </c>
      <c r="K33" s="450">
        <v>0</v>
      </c>
      <c r="L33" s="450"/>
      <c r="M33" s="450"/>
      <c r="N33" s="112"/>
      <c r="O33" s="130">
        <v>12</v>
      </c>
      <c r="P33" s="269" t="s">
        <v>79</v>
      </c>
      <c r="Q33" s="115">
        <v>1997</v>
      </c>
    </row>
    <row r="34" spans="1:152" ht="14.25" customHeight="1" x14ac:dyDescent="0.2">
      <c r="A34" s="116" t="s">
        <v>37</v>
      </c>
      <c r="B34" s="117" t="s">
        <v>228</v>
      </c>
      <c r="C34" s="409">
        <v>0</v>
      </c>
      <c r="D34" s="450">
        <v>0</v>
      </c>
      <c r="E34" s="450">
        <v>0</v>
      </c>
      <c r="F34" s="450">
        <v>0</v>
      </c>
      <c r="G34" s="450">
        <v>0</v>
      </c>
      <c r="H34" s="450">
        <v>0</v>
      </c>
      <c r="I34" s="409">
        <v>0</v>
      </c>
      <c r="J34" s="450">
        <v>0</v>
      </c>
      <c r="K34" s="450">
        <v>0</v>
      </c>
      <c r="L34" s="450"/>
      <c r="M34" s="450"/>
      <c r="N34" s="112"/>
      <c r="O34" s="130">
        <v>15</v>
      </c>
      <c r="P34" s="269" t="s">
        <v>195</v>
      </c>
      <c r="Q34" s="115">
        <v>2000</v>
      </c>
    </row>
    <row r="35" spans="1:152" ht="14.25" customHeight="1" x14ac:dyDescent="0.2">
      <c r="A35" s="116" t="s">
        <v>38</v>
      </c>
      <c r="B35" s="117" t="s">
        <v>228</v>
      </c>
      <c r="C35" s="409">
        <v>0</v>
      </c>
      <c r="D35" s="450">
        <v>0</v>
      </c>
      <c r="E35" s="450">
        <v>0</v>
      </c>
      <c r="F35" s="450">
        <v>0</v>
      </c>
      <c r="G35" s="450">
        <v>0</v>
      </c>
      <c r="H35" s="450">
        <v>0</v>
      </c>
      <c r="I35" s="409">
        <v>0</v>
      </c>
      <c r="J35" s="450">
        <v>0</v>
      </c>
      <c r="K35" s="450">
        <v>0</v>
      </c>
      <c r="L35" s="450"/>
      <c r="M35" s="450"/>
      <c r="N35" s="112"/>
      <c r="O35" s="130">
        <v>15</v>
      </c>
      <c r="P35" s="269" t="s">
        <v>362</v>
      </c>
      <c r="Q35" s="115">
        <v>2008</v>
      </c>
    </row>
    <row r="36" spans="1:152" s="132" customFormat="1" ht="21.75" customHeight="1" x14ac:dyDescent="0.2">
      <c r="A36" s="131" t="s">
        <v>189</v>
      </c>
      <c r="B36" s="117" t="s">
        <v>228</v>
      </c>
      <c r="C36" s="409">
        <v>0</v>
      </c>
      <c r="D36" s="450">
        <v>0</v>
      </c>
      <c r="E36" s="450">
        <v>0</v>
      </c>
      <c r="F36" s="450">
        <v>0</v>
      </c>
      <c r="G36" s="450">
        <v>0</v>
      </c>
      <c r="H36" s="450">
        <v>0</v>
      </c>
      <c r="I36" s="409">
        <v>0</v>
      </c>
      <c r="J36" s="450">
        <v>0</v>
      </c>
      <c r="K36" s="450">
        <v>0</v>
      </c>
      <c r="L36" s="450"/>
      <c r="M36" s="450"/>
      <c r="N36" s="112"/>
      <c r="O36" s="130">
        <v>22</v>
      </c>
      <c r="P36" s="128"/>
      <c r="Q36" s="129"/>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row>
    <row r="37" spans="1:152" ht="18" customHeight="1" x14ac:dyDescent="0.2">
      <c r="A37" s="120" t="s">
        <v>40</v>
      </c>
      <c r="B37" s="110" t="s">
        <v>228</v>
      </c>
      <c r="C37" s="409">
        <v>0</v>
      </c>
      <c r="D37" s="450">
        <v>0</v>
      </c>
      <c r="E37" s="450">
        <v>0</v>
      </c>
      <c r="F37" s="450">
        <v>0</v>
      </c>
      <c r="G37" s="450">
        <v>0</v>
      </c>
      <c r="H37" s="450">
        <v>0</v>
      </c>
      <c r="I37" s="409">
        <v>0</v>
      </c>
      <c r="J37" s="450">
        <v>0</v>
      </c>
      <c r="K37" s="450">
        <v>0</v>
      </c>
      <c r="L37" s="450"/>
      <c r="M37" s="450"/>
      <c r="N37" s="109"/>
      <c r="O37" s="133">
        <v>15</v>
      </c>
      <c r="P37" s="123"/>
      <c r="Q37" s="134"/>
    </row>
    <row r="38" spans="1:152" ht="57" customHeight="1" x14ac:dyDescent="0.2">
      <c r="A38" s="135" t="s">
        <v>41</v>
      </c>
      <c r="B38" s="136" t="s">
        <v>9</v>
      </c>
      <c r="C38" s="409">
        <v>0</v>
      </c>
      <c r="D38" s="450">
        <v>0</v>
      </c>
      <c r="E38" s="450">
        <v>0</v>
      </c>
      <c r="F38" s="450">
        <v>0</v>
      </c>
      <c r="G38" s="450">
        <v>0</v>
      </c>
      <c r="H38" s="450">
        <v>0</v>
      </c>
      <c r="I38" s="409">
        <v>0</v>
      </c>
      <c r="J38" s="450">
        <v>0</v>
      </c>
      <c r="K38" s="450">
        <v>0</v>
      </c>
      <c r="L38" s="450"/>
      <c r="M38" s="450"/>
      <c r="N38" s="136"/>
      <c r="O38" s="103">
        <v>10</v>
      </c>
      <c r="P38" s="137" t="s">
        <v>369</v>
      </c>
      <c r="Q38" s="137" t="s">
        <v>370</v>
      </c>
    </row>
    <row r="39" spans="1:152" ht="13.5" customHeight="1" x14ac:dyDescent="0.2">
      <c r="A39" s="97" t="s">
        <v>42</v>
      </c>
      <c r="B39" s="136" t="s">
        <v>10</v>
      </c>
      <c r="C39" s="409">
        <v>0</v>
      </c>
      <c r="D39" s="450">
        <v>0</v>
      </c>
      <c r="E39" s="450">
        <v>0</v>
      </c>
      <c r="F39" s="450">
        <v>0</v>
      </c>
      <c r="G39" s="450">
        <v>0</v>
      </c>
      <c r="H39" s="450">
        <v>0</v>
      </c>
      <c r="I39" s="409">
        <v>0</v>
      </c>
      <c r="J39" s="450">
        <v>0</v>
      </c>
      <c r="K39" s="450">
        <v>0</v>
      </c>
      <c r="L39" s="450"/>
      <c r="M39" s="450"/>
      <c r="N39" s="136"/>
      <c r="O39" s="138">
        <v>5.0000000000000001E-3</v>
      </c>
      <c r="P39" s="139" t="s">
        <v>80</v>
      </c>
      <c r="Q39" s="139">
        <v>1996</v>
      </c>
    </row>
    <row r="40" spans="1:152" s="82" customFormat="1" ht="22.5" customHeight="1" x14ac:dyDescent="0.2">
      <c r="A40" s="140" t="s">
        <v>348</v>
      </c>
      <c r="B40" s="141" t="s">
        <v>221</v>
      </c>
      <c r="C40" s="409">
        <v>0</v>
      </c>
      <c r="D40" s="450">
        <v>0</v>
      </c>
      <c r="E40" s="450">
        <v>0</v>
      </c>
      <c r="F40" s="450">
        <v>0</v>
      </c>
      <c r="G40" s="450">
        <v>0</v>
      </c>
      <c r="H40" s="450">
        <v>0</v>
      </c>
      <c r="I40" s="409">
        <v>0</v>
      </c>
      <c r="J40" s="450">
        <v>0</v>
      </c>
      <c r="K40" s="450">
        <v>0</v>
      </c>
      <c r="L40" s="450"/>
      <c r="M40" s="450"/>
      <c r="N40" s="141"/>
      <c r="O40" s="141">
        <v>2</v>
      </c>
      <c r="P40" s="217" t="s">
        <v>371</v>
      </c>
      <c r="Q40" s="217" t="s">
        <v>372</v>
      </c>
    </row>
    <row r="41" spans="1:152" s="142" customFormat="1" ht="3.75" customHeight="1" x14ac:dyDescent="0.2">
      <c r="A41" s="81"/>
      <c r="M41" s="4"/>
      <c r="N41" s="4"/>
    </row>
    <row r="42" spans="1:152" ht="13.5" customHeight="1" x14ac:dyDescent="0.25">
      <c r="A42" s="85" t="s">
        <v>82</v>
      </c>
      <c r="B42" s="143"/>
      <c r="C42" s="143"/>
      <c r="D42" s="143"/>
      <c r="E42" s="143"/>
      <c r="F42" s="143"/>
      <c r="G42" s="143"/>
      <c r="H42" s="143"/>
      <c r="I42" s="143"/>
      <c r="J42" s="143"/>
      <c r="K42" s="143"/>
      <c r="L42" s="143"/>
    </row>
    <row r="43" spans="1:152" ht="6" customHeight="1" x14ac:dyDescent="0.2">
      <c r="A43" s="144"/>
      <c r="B43" s="144"/>
      <c r="C43" s="144"/>
      <c r="D43" s="144"/>
      <c r="E43" s="144"/>
      <c r="F43" s="144"/>
      <c r="G43" s="144"/>
      <c r="H43" s="144"/>
      <c r="I43" s="144"/>
      <c r="J43" s="144"/>
      <c r="K43" s="144"/>
      <c r="L43" s="144"/>
    </row>
    <row r="44" spans="1:152" x14ac:dyDescent="0.2">
      <c r="A44" s="581" t="s">
        <v>43</v>
      </c>
      <c r="B44" s="582"/>
      <c r="C44" s="582"/>
      <c r="D44" s="583"/>
      <c r="E44" s="12"/>
      <c r="F44" s="12"/>
      <c r="G44" s="12"/>
      <c r="H44" s="12"/>
      <c r="I44" s="12"/>
      <c r="J44" s="12"/>
      <c r="K44" s="12"/>
      <c r="L44" s="12"/>
    </row>
    <row r="45" spans="1:152" ht="13.15" customHeight="1" x14ac:dyDescent="0.2">
      <c r="A45" s="141" t="s">
        <v>44</v>
      </c>
      <c r="B45" s="433">
        <v>0</v>
      </c>
      <c r="C45" s="141" t="s">
        <v>49</v>
      </c>
      <c r="D45" s="433">
        <v>0</v>
      </c>
      <c r="E45" s="597" t="s">
        <v>373</v>
      </c>
      <c r="F45" s="598"/>
      <c r="G45" s="598"/>
      <c r="H45" s="598"/>
      <c r="I45" s="598"/>
      <c r="J45" s="598"/>
      <c r="K45" s="598"/>
      <c r="L45" s="598"/>
    </row>
    <row r="46" spans="1:152" x14ac:dyDescent="0.2">
      <c r="A46" s="141" t="s">
        <v>45</v>
      </c>
      <c r="B46" s="433">
        <v>0</v>
      </c>
      <c r="C46" s="141" t="s">
        <v>12</v>
      </c>
      <c r="D46" s="433">
        <v>0</v>
      </c>
      <c r="E46" s="597"/>
      <c r="F46" s="598"/>
      <c r="G46" s="598"/>
      <c r="H46" s="598"/>
      <c r="I46" s="598"/>
      <c r="J46" s="598"/>
      <c r="K46" s="598"/>
      <c r="L46" s="598"/>
    </row>
    <row r="47" spans="1:152" ht="13.15" customHeight="1" x14ac:dyDescent="0.2">
      <c r="A47" s="141" t="s">
        <v>46</v>
      </c>
      <c r="B47" s="433">
        <v>0</v>
      </c>
      <c r="C47" s="141" t="s">
        <v>13</v>
      </c>
      <c r="D47" s="433">
        <v>0</v>
      </c>
      <c r="E47" s="597" t="s">
        <v>250</v>
      </c>
      <c r="F47" s="598"/>
      <c r="G47" s="598"/>
      <c r="H47" s="598"/>
      <c r="I47" s="598"/>
      <c r="J47" s="598"/>
      <c r="K47" s="598"/>
      <c r="L47" s="598"/>
    </row>
    <row r="48" spans="1:152" ht="13.15" customHeight="1" x14ac:dyDescent="0.2">
      <c r="A48" s="141" t="s">
        <v>11</v>
      </c>
      <c r="B48" s="433">
        <v>0</v>
      </c>
      <c r="C48" s="141" t="s">
        <v>50</v>
      </c>
      <c r="D48" s="433">
        <v>0</v>
      </c>
      <c r="E48" s="597" t="s">
        <v>251</v>
      </c>
      <c r="F48" s="598"/>
      <c r="G48" s="598"/>
      <c r="H48" s="598"/>
      <c r="I48" s="598"/>
      <c r="J48" s="598"/>
      <c r="K48" s="598"/>
      <c r="L48" s="598"/>
    </row>
    <row r="49" spans="1:14" ht="13.15" customHeight="1" x14ac:dyDescent="0.2">
      <c r="A49" s="141" t="s">
        <v>47</v>
      </c>
      <c r="B49" s="433">
        <v>0</v>
      </c>
      <c r="C49" s="141" t="s">
        <v>14</v>
      </c>
      <c r="D49" s="433">
        <v>0</v>
      </c>
      <c r="E49" s="597" t="s">
        <v>252</v>
      </c>
      <c r="F49" s="598"/>
      <c r="G49" s="598"/>
      <c r="H49" s="598"/>
      <c r="I49" s="598"/>
      <c r="J49" s="598"/>
      <c r="K49" s="598"/>
      <c r="L49" s="598"/>
    </row>
    <row r="50" spans="1:14" ht="13.5" customHeight="1" thickBot="1" x14ac:dyDescent="0.25">
      <c r="A50" s="141" t="s">
        <v>48</v>
      </c>
      <c r="B50" s="433">
        <v>0</v>
      </c>
      <c r="C50" s="141" t="s">
        <v>51</v>
      </c>
      <c r="D50" s="433">
        <v>0</v>
      </c>
      <c r="E50" s="618" t="s">
        <v>190</v>
      </c>
      <c r="F50" s="598"/>
      <c r="G50" s="598"/>
      <c r="H50" s="598"/>
      <c r="I50" s="598"/>
      <c r="J50" s="598"/>
      <c r="K50" s="598"/>
      <c r="L50" s="598"/>
    </row>
    <row r="51" spans="1:14" ht="13.15" customHeight="1" thickBot="1" x14ac:dyDescent="0.25">
      <c r="C51" s="145" t="s">
        <v>245</v>
      </c>
      <c r="D51" s="434">
        <f>SUM(B45:B50,D45:D50)</f>
        <v>0</v>
      </c>
      <c r="E51" s="619" t="s">
        <v>256</v>
      </c>
      <c r="F51" s="620"/>
      <c r="G51" s="620"/>
      <c r="H51" s="620"/>
      <c r="I51" s="620"/>
      <c r="J51" s="620"/>
      <c r="K51" s="620"/>
      <c r="L51" s="620"/>
    </row>
    <row r="52" spans="1:14" ht="8.25" customHeight="1" x14ac:dyDescent="0.2">
      <c r="C52" s="12"/>
      <c r="D52" s="12"/>
      <c r="E52" s="12"/>
      <c r="F52" s="12"/>
      <c r="G52" s="12"/>
      <c r="H52" s="12"/>
      <c r="I52" s="12"/>
      <c r="J52" s="12"/>
      <c r="K52" s="12"/>
      <c r="L52" s="12"/>
    </row>
    <row r="53" spans="1:14" ht="15" customHeight="1" x14ac:dyDescent="0.2">
      <c r="A53" s="146" t="s">
        <v>96</v>
      </c>
    </row>
    <row r="54" spans="1:14" ht="41.25" customHeight="1" x14ac:dyDescent="0.2">
      <c r="A54" s="611"/>
      <c r="B54" s="612"/>
      <c r="C54" s="612"/>
      <c r="D54" s="612"/>
      <c r="E54" s="612"/>
      <c r="F54" s="612"/>
      <c r="G54" s="612"/>
      <c r="H54" s="612"/>
      <c r="I54" s="612"/>
      <c r="J54" s="612"/>
      <c r="K54" s="612"/>
      <c r="L54" s="613"/>
    </row>
    <row r="55" spans="1:14" ht="6.75" customHeight="1" x14ac:dyDescent="0.2">
      <c r="A55" s="147"/>
      <c r="B55" s="143"/>
      <c r="C55" s="143"/>
      <c r="D55" s="143"/>
      <c r="E55" s="143"/>
      <c r="F55" s="143"/>
      <c r="G55" s="143"/>
      <c r="H55" s="143"/>
      <c r="I55" s="143"/>
      <c r="J55" s="143"/>
      <c r="K55" s="143"/>
      <c r="L55" s="143"/>
    </row>
    <row r="56" spans="1:14" ht="6" customHeight="1" x14ac:dyDescent="0.2">
      <c r="A56" s="146"/>
    </row>
    <row r="57" spans="1:14" ht="18" customHeight="1" x14ac:dyDescent="0.25">
      <c r="A57" s="148" t="s">
        <v>73</v>
      </c>
    </row>
    <row r="58" spans="1:14" ht="9" customHeight="1" x14ac:dyDescent="0.2"/>
    <row r="59" spans="1:14" ht="13.5" customHeight="1" x14ac:dyDescent="0.2">
      <c r="A59" s="86" t="s">
        <v>54</v>
      </c>
      <c r="B59" s="86" t="s">
        <v>20</v>
      </c>
      <c r="C59" s="614" t="s">
        <v>349</v>
      </c>
      <c r="D59" s="615"/>
      <c r="E59" s="615"/>
      <c r="F59" s="615"/>
      <c r="G59" s="615"/>
      <c r="H59" s="615"/>
      <c r="I59" s="616"/>
      <c r="J59" s="614" t="s">
        <v>70</v>
      </c>
      <c r="K59" s="621"/>
      <c r="L59" s="621"/>
      <c r="M59" s="621"/>
      <c r="N59" s="149"/>
    </row>
    <row r="60" spans="1:14" ht="22.5" customHeight="1" x14ac:dyDescent="0.2">
      <c r="A60" s="87"/>
      <c r="B60" s="87"/>
      <c r="C60" s="150" t="s">
        <v>63</v>
      </c>
      <c r="D60" s="150" t="s">
        <v>72</v>
      </c>
      <c r="E60" s="150" t="s">
        <v>64</v>
      </c>
      <c r="F60" s="607" t="s">
        <v>68</v>
      </c>
      <c r="G60" s="608"/>
      <c r="H60" s="150"/>
      <c r="I60" s="427"/>
      <c r="J60" s="609" t="s">
        <v>207</v>
      </c>
      <c r="K60" s="428" t="s">
        <v>71</v>
      </c>
      <c r="L60" s="614" t="s">
        <v>76</v>
      </c>
      <c r="M60" s="617"/>
    </row>
    <row r="61" spans="1:14" ht="22.5" customHeight="1" x14ac:dyDescent="0.2">
      <c r="A61" s="87"/>
      <c r="B61" s="87"/>
      <c r="C61" s="150"/>
      <c r="D61" s="150"/>
      <c r="E61" s="150"/>
      <c r="F61" s="415" t="s">
        <v>22</v>
      </c>
      <c r="G61" s="415" t="s">
        <v>23</v>
      </c>
      <c r="H61" s="150" t="s">
        <v>69</v>
      </c>
      <c r="I61" s="427"/>
      <c r="J61" s="610"/>
      <c r="K61" s="428"/>
      <c r="L61" s="430"/>
      <c r="M61" s="429"/>
    </row>
    <row r="62" spans="1:14" ht="13.5" customHeight="1" x14ac:dyDescent="0.2">
      <c r="A62" s="152" t="str">
        <f>'Methods&amp;Limits'!A9</f>
        <v>Research Octane Number (RON)</v>
      </c>
      <c r="B62" s="153" t="str">
        <f>'Methods&amp;Limits'!B9</f>
        <v>--</v>
      </c>
      <c r="C62" s="38" t="str">
        <f>'Methods&amp;Limits'!E9</f>
        <v>EN-ISO 5164</v>
      </c>
      <c r="D62" s="154">
        <f>'Methods&amp;Limits'!F9</f>
        <v>2005</v>
      </c>
      <c r="E62" s="242">
        <f>'Methods&amp;Limits'!G9</f>
        <v>0.7</v>
      </c>
      <c r="F62" s="38">
        <f>'Methods&amp;Limits'!H9</f>
        <v>94.587000000000003</v>
      </c>
      <c r="G62" s="216"/>
      <c r="H62" s="276" t="str">
        <f>IF(D17="","",IF(D17&lt;F62,"Yes",""))</f>
        <v>Yes</v>
      </c>
      <c r="I62" s="426"/>
      <c r="J62" s="258"/>
      <c r="K62" s="258"/>
      <c r="L62" s="573"/>
      <c r="M62" s="574"/>
    </row>
    <row r="63" spans="1:14" ht="13.5" customHeight="1" x14ac:dyDescent="0.2">
      <c r="A63" s="155" t="str">
        <f>'Methods&amp;Limits'!A10</f>
        <v>(RON 91 fuel only)</v>
      </c>
      <c r="B63" s="156" t="str">
        <f>'Methods&amp;Limits'!B10</f>
        <v>--</v>
      </c>
      <c r="C63" s="38" t="str">
        <f>'Methods&amp;Limits'!E10</f>
        <v>EN-ISO 5164</v>
      </c>
      <c r="D63" s="157">
        <f>'Methods&amp;Limits'!F10</f>
        <v>2005</v>
      </c>
      <c r="E63" s="243">
        <f>'Methods&amp;Limits'!G10</f>
        <v>0.7</v>
      </c>
      <c r="F63" s="159">
        <f>'Methods&amp;Limits'!H10</f>
        <v>90.587000000000003</v>
      </c>
      <c r="G63" s="159"/>
      <c r="H63" s="276" t="str">
        <f>IF(D17="","",IF(D17&lt;F63,"Yes",""))</f>
        <v>Yes</v>
      </c>
      <c r="I63" s="426"/>
      <c r="J63" s="258"/>
      <c r="K63" s="258"/>
      <c r="L63" s="573"/>
      <c r="M63" s="574"/>
    </row>
    <row r="64" spans="1:14" ht="13.5" customHeight="1" x14ac:dyDescent="0.2">
      <c r="A64" s="152" t="str">
        <f>'Methods&amp;Limits'!A11</f>
        <v>Motor Octane Number (MON)</v>
      </c>
      <c r="B64" s="153" t="str">
        <f>'Methods&amp;Limits'!B11</f>
        <v>--</v>
      </c>
      <c r="C64" s="38" t="str">
        <f>'Methods&amp;Limits'!E11</f>
        <v>EN-ISO 5163</v>
      </c>
      <c r="D64" s="157">
        <f>'Methods&amp;Limits'!F11</f>
        <v>2005</v>
      </c>
      <c r="E64" s="243">
        <f>'Methods&amp;Limits'!G11</f>
        <v>0.9</v>
      </c>
      <c r="F64" s="159">
        <f>'Methods&amp;Limits'!H11</f>
        <v>84.468999999999994</v>
      </c>
      <c r="G64" s="159"/>
      <c r="H64" s="276" t="str">
        <f>IF(D18="","",IF(D18&lt;F64,"Yes",""))</f>
        <v>Yes</v>
      </c>
      <c r="I64" s="426"/>
      <c r="J64" s="258"/>
      <c r="K64" s="258"/>
      <c r="L64" s="573"/>
      <c r="M64" s="574"/>
    </row>
    <row r="65" spans="1:13" ht="13.5" customHeight="1" x14ac:dyDescent="0.2">
      <c r="A65" s="155" t="str">
        <f>'Methods&amp;Limits'!A12</f>
        <v>(RON 91 fuel only)</v>
      </c>
      <c r="B65" s="156" t="str">
        <f>'Methods&amp;Limits'!B12</f>
        <v>--</v>
      </c>
      <c r="C65" s="38" t="str">
        <f>'Methods&amp;Limits'!E12</f>
        <v>EN-ISO 5163</v>
      </c>
      <c r="D65" s="157">
        <f>'Methods&amp;Limits'!F12</f>
        <v>2005</v>
      </c>
      <c r="E65" s="243">
        <f>'Methods&amp;Limits'!G12</f>
        <v>0.9</v>
      </c>
      <c r="F65" s="159">
        <f>'Methods&amp;Limits'!H12</f>
        <v>80.468999999999994</v>
      </c>
      <c r="G65" s="159"/>
      <c r="H65" s="276" t="str">
        <f>IF(D18="","",IF(D18&lt;F65,"Yes",""))</f>
        <v>Yes</v>
      </c>
      <c r="I65" s="426"/>
      <c r="J65" s="258"/>
      <c r="K65" s="258"/>
      <c r="L65" s="573"/>
      <c r="M65" s="574"/>
    </row>
    <row r="66" spans="1:13" ht="13.5" customHeight="1" x14ac:dyDescent="0.2">
      <c r="A66" s="152" t="str">
        <f>'Methods&amp;Limits'!A13</f>
        <v>Vapour Pressure, DVPE</v>
      </c>
      <c r="B66" s="153"/>
      <c r="C66" s="160"/>
      <c r="D66" s="161"/>
      <c r="E66" s="244"/>
      <c r="F66" s="162"/>
      <c r="G66" s="163"/>
      <c r="H66" s="277"/>
      <c r="I66" s="285"/>
      <c r="J66" s="285"/>
      <c r="K66" s="285"/>
      <c r="L66" s="285"/>
      <c r="M66" s="211"/>
    </row>
    <row r="67" spans="1:13" ht="13.5" customHeight="1" x14ac:dyDescent="0.2">
      <c r="A67" s="164" t="str">
        <f>'Methods&amp;Limits'!A14</f>
        <v>--summer period (normal)</v>
      </c>
      <c r="B67" s="165" t="str">
        <f>'Methods&amp;Limits'!B14</f>
        <v>kPa</v>
      </c>
      <c r="C67" s="38" t="str">
        <f>'Methods&amp;Limits'!E14</f>
        <v>EN 13016-1</v>
      </c>
      <c r="D67" s="157">
        <f>'Methods&amp;Limits'!F14</f>
        <v>2007</v>
      </c>
      <c r="E67" s="243">
        <f>'Methods&amp;Limits'!G14</f>
        <v>2.2000000000000002</v>
      </c>
      <c r="F67" s="158"/>
      <c r="G67" s="166">
        <f>'Methods&amp;Limits'!I14</f>
        <v>61.298000000000002</v>
      </c>
      <c r="H67" s="276" t="str">
        <f>IF(E20&gt;G67,"Yes","")</f>
        <v/>
      </c>
      <c r="I67" s="426"/>
      <c r="J67" s="258"/>
      <c r="K67" s="258"/>
      <c r="L67" s="573"/>
      <c r="M67" s="574"/>
    </row>
    <row r="68" spans="1:13" ht="13.5" customHeight="1" x14ac:dyDescent="0.2">
      <c r="A68" s="167" t="str">
        <f>'Methods&amp;Limits'!A15</f>
        <v>-- Petrol with bioethanol content 0-2</v>
      </c>
      <c r="B68" s="165" t="str">
        <f>'Methods&amp;Limits'!B15</f>
        <v>kPa</v>
      </c>
      <c r="C68" s="38" t="str">
        <f>'Methods&amp;Limits'!E15</f>
        <v>EN 1601</v>
      </c>
      <c r="D68" s="157">
        <f>'Methods&amp;Limits'!F15</f>
        <v>1997</v>
      </c>
      <c r="E68" s="243">
        <f>'Methods&amp;Limits'!G15</f>
        <v>2.2999999999999998</v>
      </c>
      <c r="F68" s="158"/>
      <c r="G68" s="166">
        <f>'Methods&amp;Limits'!I15</f>
        <v>67.307000000000002</v>
      </c>
      <c r="H68" s="276" t="str">
        <f>IF(E20&gt;G68,"Yes","")</f>
        <v/>
      </c>
      <c r="I68" s="426"/>
      <c r="J68" s="258"/>
      <c r="K68" s="258"/>
      <c r="L68" s="573"/>
      <c r="M68" s="574"/>
    </row>
    <row r="69" spans="1:13" ht="13.5" customHeight="1" x14ac:dyDescent="0.2">
      <c r="A69" s="168" t="str">
        <f>'Methods&amp;Limits'!A16</f>
        <v>-- Petrol with bioethanol content 2-4</v>
      </c>
      <c r="B69" s="165" t="str">
        <f>'Methods&amp;Limits'!B16</f>
        <v>kPa</v>
      </c>
      <c r="C69" s="38" t="str">
        <f>'Methods&amp;Limits'!E16</f>
        <v>EN 1601</v>
      </c>
      <c r="D69" s="157">
        <f>'Methods&amp;Limits'!F16</f>
        <v>1997</v>
      </c>
      <c r="E69" s="243">
        <f>'Methods&amp;Limits'!G16</f>
        <v>2.2999999999999998</v>
      </c>
      <c r="F69" s="158"/>
      <c r="G69" s="166">
        <f>'Methods&amp;Limits'!I16</f>
        <v>69.156999999999996</v>
      </c>
      <c r="H69" s="276" t="str">
        <f>IF(E20&gt;G69,"Yes","")</f>
        <v/>
      </c>
      <c r="I69" s="426"/>
      <c r="J69" s="258"/>
      <c r="K69" s="258"/>
      <c r="L69" s="573"/>
      <c r="M69" s="574"/>
    </row>
    <row r="70" spans="1:13" ht="13.5" customHeight="1" x14ac:dyDescent="0.2">
      <c r="A70" s="168" t="str">
        <f>'Methods&amp;Limits'!A17</f>
        <v>-- Petrol with bioethanol content 4-6</v>
      </c>
      <c r="B70" s="165" t="str">
        <f>'Methods&amp;Limits'!B17</f>
        <v>kPa</v>
      </c>
      <c r="C70" s="38" t="str">
        <f>'Methods&amp;Limits'!E17</f>
        <v>EN 1601</v>
      </c>
      <c r="D70" s="157">
        <f>'Methods&amp;Limits'!F17</f>
        <v>1997</v>
      </c>
      <c r="E70" s="243">
        <f>'Methods&amp;Limits'!G17</f>
        <v>2.2999999999999998</v>
      </c>
      <c r="F70" s="158"/>
      <c r="G70" s="166">
        <f>'Methods&amp;Limits'!I17</f>
        <v>69.356999999999999</v>
      </c>
      <c r="H70" s="276" t="str">
        <f>IF(E20&gt;G70,"Yes","")</f>
        <v/>
      </c>
      <c r="I70" s="426"/>
      <c r="J70" s="258"/>
      <c r="K70" s="258"/>
      <c r="L70" s="573"/>
      <c r="M70" s="574"/>
    </row>
    <row r="71" spans="1:13" ht="13.5" customHeight="1" x14ac:dyDescent="0.2">
      <c r="A71" s="168" t="str">
        <f>'Methods&amp;Limits'!A18</f>
        <v>-- Petrol with bioethanol content 6-8</v>
      </c>
      <c r="B71" s="165" t="str">
        <f>'Methods&amp;Limits'!B18</f>
        <v>kPa</v>
      </c>
      <c r="C71" s="38" t="str">
        <f>'Methods&amp;Limits'!E18</f>
        <v>EN 1601</v>
      </c>
      <c r="D71" s="157">
        <f>'Methods&amp;Limits'!F18</f>
        <v>1997</v>
      </c>
      <c r="E71" s="243">
        <f>'Methods&amp;Limits'!G18</f>
        <v>2.2999999999999998</v>
      </c>
      <c r="F71" s="158"/>
      <c r="G71" s="166">
        <f>'Methods&amp;Limits'!I18</f>
        <v>69.236999999999995</v>
      </c>
      <c r="H71" s="276" t="str">
        <f>IF(E20&gt;G71,"Yes","")</f>
        <v/>
      </c>
      <c r="I71" s="426"/>
      <c r="J71" s="258"/>
      <c r="K71" s="258"/>
      <c r="L71" s="573"/>
      <c r="M71" s="574"/>
    </row>
    <row r="72" spans="1:13" ht="13.5" customHeight="1" x14ac:dyDescent="0.2">
      <c r="A72" s="168" t="str">
        <f>'Methods&amp;Limits'!A19</f>
        <v>-- Petrol with bioethanol content 8-10</v>
      </c>
      <c r="B72" s="165" t="str">
        <f>'Methods&amp;Limits'!B19</f>
        <v>kPa</v>
      </c>
      <c r="C72" s="38" t="str">
        <f>'Methods&amp;Limits'!E19</f>
        <v>EN 1601</v>
      </c>
      <c r="D72" s="157">
        <f>'Methods&amp;Limits'!F19</f>
        <v>1997</v>
      </c>
      <c r="E72" s="243">
        <f>'Methods&amp;Limits'!G19</f>
        <v>2.2999999999999998</v>
      </c>
      <c r="F72" s="158"/>
      <c r="G72" s="166">
        <f>'Methods&amp;Limits'!I19</f>
        <v>69.117000000000004</v>
      </c>
      <c r="H72" s="276" t="str">
        <f>IF(E20&gt;G72,"Yes","")</f>
        <v/>
      </c>
      <c r="I72" s="426"/>
      <c r="J72" s="258"/>
      <c r="K72" s="258"/>
      <c r="L72" s="573"/>
      <c r="M72" s="574"/>
    </row>
    <row r="73" spans="1:13" ht="22.5" customHeight="1" x14ac:dyDescent="0.2">
      <c r="A73" s="169" t="str">
        <f>'Methods&amp;Limits'!A20</f>
        <v>--summer period (arctic or severe weather conditions)</v>
      </c>
      <c r="B73" s="156" t="str">
        <f>'Methods&amp;Limits'!B20</f>
        <v>kPa</v>
      </c>
      <c r="C73" s="38" t="str">
        <f>'Methods&amp;Limits'!E20</f>
        <v>EN 13016-1</v>
      </c>
      <c r="D73" s="34">
        <f>'Methods&amp;Limits'!F20</f>
        <v>2007</v>
      </c>
      <c r="E73" s="243">
        <f>'Methods&amp;Limits'!G20</f>
        <v>2.2999999999999998</v>
      </c>
      <c r="F73" s="158"/>
      <c r="G73" s="166">
        <f>'Methods&amp;Limits'!I20</f>
        <v>71.356999999999999</v>
      </c>
      <c r="H73" s="276" t="str">
        <f>IF(E20&gt;G73,"Yes","")</f>
        <v/>
      </c>
      <c r="I73" s="426"/>
      <c r="J73" s="258"/>
      <c r="K73" s="258"/>
      <c r="L73" s="573"/>
      <c r="M73" s="574"/>
    </row>
    <row r="74" spans="1:13" ht="13.5" customHeight="1" x14ac:dyDescent="0.2">
      <c r="A74" s="152" t="str">
        <f>'Methods&amp;Limits'!A21</f>
        <v>Distillation *</v>
      </c>
      <c r="B74" s="153"/>
      <c r="C74" s="160"/>
      <c r="D74" s="161"/>
      <c r="E74" s="244"/>
      <c r="F74" s="162"/>
      <c r="G74" s="163"/>
      <c r="H74" s="277"/>
      <c r="I74" s="285"/>
      <c r="J74" s="285"/>
      <c r="K74" s="285"/>
      <c r="L74" s="285"/>
      <c r="M74" s="211"/>
    </row>
    <row r="75" spans="1:13" ht="13.5" customHeight="1" x14ac:dyDescent="0.2">
      <c r="A75" s="164" t="str">
        <f>'Methods&amp;Limits'!A22</f>
        <v>--evaporated at 100 oC</v>
      </c>
      <c r="B75" s="165" t="str">
        <f>'Methods&amp;Limits'!B22</f>
        <v>% V/V</v>
      </c>
      <c r="C75" s="38" t="str">
        <f>'Methods&amp;Limits'!E22</f>
        <v>EN-ISO 3405</v>
      </c>
      <c r="D75" s="157">
        <f>'Methods&amp;Limits'!F22</f>
        <v>2000</v>
      </c>
      <c r="E75" s="250">
        <f>'Methods&amp;Limits'!G22</f>
        <v>4</v>
      </c>
      <c r="F75" s="159">
        <f>'Methods&amp;Limits'!H22</f>
        <v>43.64</v>
      </c>
      <c r="G75" s="159"/>
      <c r="H75" s="276" t="str">
        <f>IF(D22="","",IF(D22&lt;F75,"Yes",""))</f>
        <v>Yes</v>
      </c>
      <c r="I75" s="426"/>
      <c r="J75" s="258"/>
      <c r="K75" s="258"/>
      <c r="L75" s="573"/>
      <c r="M75" s="574"/>
    </row>
    <row r="76" spans="1:13" ht="13.5" customHeight="1" x14ac:dyDescent="0.2">
      <c r="A76" s="164" t="str">
        <f>'Methods&amp;Limits'!A23</f>
        <v xml:space="preserve">-- evaporated at 150 oC </v>
      </c>
      <c r="B76" s="156" t="str">
        <f>'Methods&amp;Limits'!B23</f>
        <v>% V/V</v>
      </c>
      <c r="C76" s="38" t="str">
        <f>'Methods&amp;Limits'!E23</f>
        <v>EN-ISO 3405</v>
      </c>
      <c r="D76" s="157">
        <f>'Methods&amp;Limits'!F23</f>
        <v>2000</v>
      </c>
      <c r="E76" s="250">
        <f>'Methods&amp;Limits'!G23</f>
        <v>4</v>
      </c>
      <c r="F76" s="159">
        <f>'Methods&amp;Limits'!H23</f>
        <v>72.64</v>
      </c>
      <c r="G76" s="159"/>
      <c r="H76" s="276" t="str">
        <f>IF(D23="","",IF(D23&lt;F76,"Yes",""))</f>
        <v>Yes</v>
      </c>
      <c r="I76" s="426"/>
      <c r="J76" s="258"/>
      <c r="K76" s="258"/>
      <c r="L76" s="573"/>
      <c r="M76" s="574"/>
    </row>
    <row r="77" spans="1:13" ht="13.5" customHeight="1" x14ac:dyDescent="0.2">
      <c r="A77" s="152" t="str">
        <f>'Methods&amp;Limits'!A24</f>
        <v>Hydrocarbon analysis</v>
      </c>
      <c r="B77" s="153"/>
      <c r="C77" s="160"/>
      <c r="D77" s="161"/>
      <c r="E77" s="244"/>
      <c r="F77" s="162"/>
      <c r="G77" s="163"/>
      <c r="H77" s="277" t="str">
        <f>IF(D24&lt;F77,"Yes","")</f>
        <v/>
      </c>
      <c r="I77" s="285"/>
      <c r="J77" s="285"/>
      <c r="K77" s="285"/>
      <c r="L77" s="285"/>
      <c r="M77" s="211"/>
    </row>
    <row r="78" spans="1:13" ht="13.5" customHeight="1" x14ac:dyDescent="0.2">
      <c r="A78" s="164" t="str">
        <f>'Methods&amp;Limits'!A25</f>
        <v>-- Olefins</v>
      </c>
      <c r="B78" s="165" t="str">
        <f>'Methods&amp;Limits'!B25</f>
        <v>% V/V</v>
      </c>
      <c r="C78" s="38" t="str">
        <f>'Methods&amp;Limits'!E25</f>
        <v>EN 15553</v>
      </c>
      <c r="D78" s="157">
        <f>'Methods&amp;Limits'!F25</f>
        <v>2007</v>
      </c>
      <c r="E78" s="243">
        <f>'Methods&amp;Limits'!G25</f>
        <v>6.4</v>
      </c>
      <c r="F78" s="158"/>
      <c r="G78" s="166">
        <f>'Methods&amp;Limits'!I25</f>
        <v>21.776</v>
      </c>
      <c r="H78" s="276" t="str">
        <f>IF($E$25&gt;G78,"Yes","")</f>
        <v/>
      </c>
      <c r="I78" s="426"/>
      <c r="J78" s="258"/>
      <c r="K78" s="258"/>
      <c r="L78" s="573"/>
      <c r="M78" s="574"/>
    </row>
    <row r="79" spans="1:13" ht="13.5" customHeight="1" x14ac:dyDescent="0.2">
      <c r="A79" s="170"/>
      <c r="B79" s="165"/>
      <c r="C79" s="38" t="str">
        <f>'Methods&amp;Limits'!E26</f>
        <v>EN-ISO 22854</v>
      </c>
      <c r="D79" s="157">
        <f>'Methods&amp;Limits'!F26</f>
        <v>2008</v>
      </c>
      <c r="E79" s="243">
        <f>'Methods&amp;Limits'!G26</f>
        <v>2.6</v>
      </c>
      <c r="F79" s="158"/>
      <c r="G79" s="166">
        <f>'Methods&amp;Limits'!I26</f>
        <v>19.533999999999999</v>
      </c>
      <c r="H79" s="276" t="str">
        <f>IF($E$25&gt;G79,"Yes","")</f>
        <v/>
      </c>
      <c r="I79" s="426"/>
      <c r="J79" s="258"/>
      <c r="K79" s="258"/>
      <c r="L79" s="573"/>
      <c r="M79" s="574"/>
    </row>
    <row r="80" spans="1:13" ht="13.5" customHeight="1" x14ac:dyDescent="0.2">
      <c r="A80" s="170" t="str">
        <f>'Methods&amp;Limits'!A27</f>
        <v>*without oxygenates</v>
      </c>
      <c r="B80" s="165"/>
      <c r="C80" s="38" t="str">
        <f>'Methods&amp;Limits'!E27</f>
        <v>EN 15553</v>
      </c>
      <c r="D80" s="157">
        <f>'Methods&amp;Limits'!F27</f>
        <v>2007</v>
      </c>
      <c r="E80" s="243" t="str">
        <f>'Methods&amp;Limits'!G27</f>
        <v>-</v>
      </c>
      <c r="F80" s="158"/>
      <c r="G80" s="166" t="str">
        <f>'Methods&amp;Limits'!I27</f>
        <v>-</v>
      </c>
      <c r="H80" s="276" t="str">
        <f>IF($E$25&gt;G80,"Yes","")</f>
        <v/>
      </c>
      <c r="I80" s="426"/>
      <c r="J80" s="258"/>
      <c r="K80" s="258"/>
      <c r="L80" s="573"/>
      <c r="M80" s="574"/>
    </row>
    <row r="81" spans="1:13" ht="13.5" customHeight="1" x14ac:dyDescent="0.2">
      <c r="A81" s="170"/>
      <c r="B81" s="165"/>
      <c r="C81" s="38" t="str">
        <f>'Methods&amp;Limits'!E28</f>
        <v>EN-ISO 22854</v>
      </c>
      <c r="D81" s="157">
        <f>'Methods&amp;Limits'!F28</f>
        <v>2008</v>
      </c>
      <c r="E81" s="243" t="str">
        <f>'Methods&amp;Limits'!G28</f>
        <v>-</v>
      </c>
      <c r="F81" s="158"/>
      <c r="G81" s="166" t="str">
        <f>'Methods&amp;Limits'!I28</f>
        <v>-</v>
      </c>
      <c r="H81" s="276" t="str">
        <f>IF($E$25&gt;G81,"Yes","")</f>
        <v/>
      </c>
      <c r="I81" s="426"/>
      <c r="J81" s="258"/>
      <c r="K81" s="258"/>
      <c r="L81" s="573"/>
      <c r="M81" s="574"/>
    </row>
    <row r="82" spans="1:13" ht="13.5" customHeight="1" x14ac:dyDescent="0.2">
      <c r="A82" s="164" t="str">
        <f>'Methods&amp;Limits'!A29</f>
        <v>-- Olefins (RON 91 fuel only)***</v>
      </c>
      <c r="B82" s="165" t="str">
        <f>'Methods&amp;Limits'!B29</f>
        <v>% V/V</v>
      </c>
      <c r="C82" s="38" t="str">
        <f>'Methods&amp;Limits'!E29</f>
        <v>ASTM D1319</v>
      </c>
      <c r="D82" s="157">
        <f>'Methods&amp;Limits'!F29</f>
        <v>1995</v>
      </c>
      <c r="E82" s="243">
        <f>'Methods&amp;Limits'!G29</f>
        <v>5.0999999999999996</v>
      </c>
      <c r="F82" s="158"/>
      <c r="G82" s="166">
        <f>'Methods&amp;Limits'!I29</f>
        <v>24.009</v>
      </c>
      <c r="H82" s="276" t="str">
        <f>IF($E$25&gt;G82,"Yes","")</f>
        <v/>
      </c>
      <c r="I82" s="426"/>
      <c r="J82" s="258"/>
      <c r="K82" s="258"/>
      <c r="L82" s="573"/>
      <c r="M82" s="574"/>
    </row>
    <row r="83" spans="1:13" ht="13.5" customHeight="1" x14ac:dyDescent="0.2">
      <c r="A83" s="171" t="str">
        <f>'Methods&amp;Limits'!A30</f>
        <v>-- Aromatics (from 2005)</v>
      </c>
      <c r="B83" s="165"/>
      <c r="C83" s="38" t="str">
        <f>'Methods&amp;Limits'!E30</f>
        <v>EN-ISO 22854</v>
      </c>
      <c r="D83" s="157">
        <f>'Methods&amp;Limits'!F30</f>
        <v>2008</v>
      </c>
      <c r="E83" s="243">
        <f>'Methods&amp;Limits'!G30</f>
        <v>1.7</v>
      </c>
      <c r="F83" s="158"/>
      <c r="G83" s="166">
        <f>'Methods&amp;Limits'!I30</f>
        <v>36.003</v>
      </c>
      <c r="H83" s="276" t="str">
        <f>IF($E$26&gt;G83,"Yes","")</f>
        <v/>
      </c>
      <c r="I83" s="426"/>
      <c r="J83" s="258"/>
      <c r="K83" s="258"/>
      <c r="L83" s="573"/>
      <c r="M83" s="574"/>
    </row>
    <row r="84" spans="1:13" ht="13.5" customHeight="1" x14ac:dyDescent="0.2">
      <c r="A84" s="171" t="str">
        <f>'Methods&amp;Limits'!A31</f>
        <v>-- Benzene</v>
      </c>
      <c r="B84" s="165" t="str">
        <f>'Methods&amp;Limits'!B31</f>
        <v>% V/V</v>
      </c>
      <c r="C84" s="38" t="str">
        <f>'Methods&amp;Limits'!E31</f>
        <v>EN 12177</v>
      </c>
      <c r="D84" s="157">
        <f>'Methods&amp;Limits'!F31</f>
        <v>1998</v>
      </c>
      <c r="E84" s="245">
        <f>'Methods&amp;Limits'!G31</f>
        <v>0.1</v>
      </c>
      <c r="F84" s="158"/>
      <c r="G84" s="166">
        <f>'Methods&amp;Limits'!I31</f>
        <v>1.0589999999999999</v>
      </c>
      <c r="H84" s="276" t="str">
        <f>IF(E27&gt;G84,"Yes","")</f>
        <v/>
      </c>
      <c r="I84" s="426"/>
      <c r="J84" s="258"/>
      <c r="K84" s="258"/>
      <c r="L84" s="573"/>
      <c r="M84" s="574"/>
    </row>
    <row r="85" spans="1:13" ht="13.5" customHeight="1" x14ac:dyDescent="0.2">
      <c r="A85" s="171"/>
      <c r="B85" s="165"/>
      <c r="C85" s="38" t="str">
        <f>'Methods&amp;Limits'!E32</f>
        <v>EN 238</v>
      </c>
      <c r="D85" s="157">
        <f>'Methods&amp;Limits'!F32</f>
        <v>1996</v>
      </c>
      <c r="E85" s="166">
        <f>'Methods&amp;Limits'!G32</f>
        <v>0.17</v>
      </c>
      <c r="F85" s="158"/>
      <c r="G85" s="166">
        <f>'Methods&amp;Limits'!I32</f>
        <v>1.1003000000000001</v>
      </c>
      <c r="H85" s="276" t="str">
        <f>IF(E27&gt;G85,"Yes","")</f>
        <v/>
      </c>
      <c r="I85" s="426"/>
      <c r="J85" s="258"/>
      <c r="K85" s="258"/>
      <c r="L85" s="573"/>
      <c r="M85" s="574"/>
    </row>
    <row r="86" spans="1:13" ht="13.5" customHeight="1" x14ac:dyDescent="0.2">
      <c r="A86" s="172"/>
      <c r="B86" s="156"/>
      <c r="C86" s="38" t="str">
        <f>'Methods&amp;Limits'!E33</f>
        <v>EN-ISO 22854</v>
      </c>
      <c r="D86" s="157">
        <f>'Methods&amp;Limits'!F33</f>
        <v>2008</v>
      </c>
      <c r="E86" s="166">
        <f>'Methods&amp;Limits'!G33</f>
        <v>0.05</v>
      </c>
      <c r="F86" s="158"/>
      <c r="G86" s="166">
        <f>'Methods&amp;Limits'!I33</f>
        <v>1.0295000000000001</v>
      </c>
      <c r="H86" s="276" t="str">
        <f>IF(E27&gt;G86,"Yes","")</f>
        <v/>
      </c>
      <c r="I86" s="426"/>
      <c r="J86" s="258"/>
      <c r="K86" s="258"/>
      <c r="L86" s="573"/>
      <c r="M86" s="574"/>
    </row>
    <row r="87" spans="1:13" ht="13.5" customHeight="1" x14ac:dyDescent="0.2">
      <c r="A87" s="241" t="str">
        <f>'Methods&amp;Limits'!A34</f>
        <v>Oxygen content</v>
      </c>
      <c r="B87" s="153" t="str">
        <f>'Methods&amp;Limits'!B34</f>
        <v>% (m/m)</v>
      </c>
      <c r="C87" s="175" t="str">
        <f>'Methods&amp;Limits'!E34</f>
        <v>EN 1601</v>
      </c>
      <c r="D87" s="157">
        <f>'Methods&amp;Limits'!F34</f>
        <v>1997</v>
      </c>
      <c r="E87" s="243">
        <f>'Methods&amp;Limits'!G34</f>
        <v>0.41</v>
      </c>
      <c r="F87" s="158"/>
      <c r="G87" s="166">
        <f>'Methods&amp;Limits'!I34</f>
        <v>3.9419</v>
      </c>
      <c r="H87" s="276" t="str">
        <f>IF(E28&gt;G87,"Yes","")</f>
        <v/>
      </c>
      <c r="I87" s="426"/>
      <c r="J87" s="258"/>
      <c r="K87" s="258"/>
      <c r="L87" s="573"/>
      <c r="M87" s="574"/>
    </row>
    <row r="88" spans="1:13" ht="13.5" customHeight="1" x14ac:dyDescent="0.2">
      <c r="A88" s="174"/>
      <c r="B88" s="156"/>
      <c r="C88" s="175" t="str">
        <f>'Methods&amp;Limits'!E35</f>
        <v>EN 1601</v>
      </c>
      <c r="D88" s="157">
        <f>'Methods&amp;Limits'!F35</f>
        <v>1997</v>
      </c>
      <c r="E88" s="243">
        <f>'Methods&amp;Limits'!G35</f>
        <v>0.41</v>
      </c>
      <c r="F88" s="158"/>
      <c r="G88" s="166">
        <f>'Methods&amp;Limits'!I35</f>
        <v>2.9419</v>
      </c>
      <c r="H88" s="276" t="str">
        <f>IF(E29&gt;G88,"Yes","")</f>
        <v/>
      </c>
      <c r="I88" s="426"/>
      <c r="J88" s="258"/>
      <c r="K88" s="258"/>
      <c r="L88" s="573"/>
      <c r="M88" s="574"/>
    </row>
    <row r="89" spans="1:13" ht="13.5" customHeight="1" x14ac:dyDescent="0.2">
      <c r="A89" s="173" t="str">
        <f>'Methods&amp;Limits'!A36</f>
        <v>Oxygenates</v>
      </c>
      <c r="B89" s="153"/>
      <c r="C89" s="160"/>
      <c r="D89" s="161"/>
      <c r="E89" s="244"/>
      <c r="F89" s="162"/>
      <c r="G89" s="163"/>
      <c r="H89" s="277"/>
      <c r="I89" s="285"/>
      <c r="J89" s="285"/>
      <c r="K89" s="285"/>
      <c r="L89" s="285"/>
      <c r="M89" s="211"/>
    </row>
    <row r="90" spans="1:13" ht="13.5" customHeight="1" x14ac:dyDescent="0.2">
      <c r="A90" s="171" t="str">
        <f>'Methods&amp;Limits'!A37</f>
        <v>-- Methanol</v>
      </c>
      <c r="B90" s="165" t="str">
        <f>'Methods&amp;Limits'!B37</f>
        <v>% V/V</v>
      </c>
      <c r="C90" s="38" t="str">
        <f>'Methods&amp;Limits'!E37</f>
        <v>EN 1601</v>
      </c>
      <c r="D90" s="157">
        <f>'Methods&amp;Limits'!F37</f>
        <v>1997</v>
      </c>
      <c r="E90" s="243">
        <f>'Methods&amp;Limits'!G37</f>
        <v>0.3</v>
      </c>
      <c r="F90" s="158"/>
      <c r="G90" s="166">
        <f>'Methods&amp;Limits'!I37</f>
        <v>3.177</v>
      </c>
      <c r="H90" s="276" t="str">
        <f t="shared" ref="H90:H96" si="0">IF(E31&gt;G90,"Yes","")</f>
        <v/>
      </c>
      <c r="I90" s="426"/>
      <c r="J90" s="258"/>
      <c r="K90" s="258"/>
      <c r="L90" s="573"/>
      <c r="M90" s="574"/>
    </row>
    <row r="91" spans="1:13" ht="13.5" customHeight="1" x14ac:dyDescent="0.2">
      <c r="A91" s="171" t="str">
        <f>'Methods&amp;Limits'!A38</f>
        <v>-- Ethanol</v>
      </c>
      <c r="B91" s="165" t="str">
        <f>'Methods&amp;Limits'!B38</f>
        <v>% V/V</v>
      </c>
      <c r="C91" s="38" t="str">
        <f>'Methods&amp;Limits'!E38</f>
        <v>EN 1601</v>
      </c>
      <c r="D91" s="157">
        <f>'Methods&amp;Limits'!F38</f>
        <v>1997</v>
      </c>
      <c r="E91" s="243">
        <f>'Methods&amp;Limits'!G38</f>
        <v>0.8</v>
      </c>
      <c r="F91" s="158"/>
      <c r="G91" s="166">
        <f>'Methods&amp;Limits'!I38</f>
        <v>10.472</v>
      </c>
      <c r="H91" s="276" t="str">
        <f t="shared" si="0"/>
        <v/>
      </c>
      <c r="I91" s="426"/>
      <c r="J91" s="258"/>
      <c r="K91" s="258"/>
      <c r="L91" s="573"/>
      <c r="M91" s="574"/>
    </row>
    <row r="92" spans="1:13" ht="13.5" customHeight="1" x14ac:dyDescent="0.2">
      <c r="A92" s="171" t="str">
        <f>'Methods&amp;Limits'!A39</f>
        <v>-- Iso-propyl alcohol</v>
      </c>
      <c r="B92" s="165" t="str">
        <f>'Methods&amp;Limits'!B39</f>
        <v>% V/V</v>
      </c>
      <c r="C92" s="38" t="str">
        <f>'Methods&amp;Limits'!E39</f>
        <v>EN 1601</v>
      </c>
      <c r="D92" s="157">
        <f>'Methods&amp;Limits'!F39</f>
        <v>1997</v>
      </c>
      <c r="E92" s="243">
        <f>'Methods&amp;Limits'!G39</f>
        <v>0.9</v>
      </c>
      <c r="F92" s="158"/>
      <c r="G92" s="166">
        <f>'Methods&amp;Limits'!I39</f>
        <v>12.531000000000001</v>
      </c>
      <c r="H92" s="276" t="str">
        <f t="shared" si="0"/>
        <v/>
      </c>
      <c r="I92" s="426"/>
      <c r="J92" s="258"/>
      <c r="K92" s="258"/>
      <c r="L92" s="573"/>
      <c r="M92" s="574"/>
    </row>
    <row r="93" spans="1:13" ht="13.5" customHeight="1" x14ac:dyDescent="0.2">
      <c r="A93" s="171" t="str">
        <f>'Methods&amp;Limits'!A40</f>
        <v>-- Tert-butyl alcohol</v>
      </c>
      <c r="B93" s="165" t="str">
        <f>'Methods&amp;Limits'!B40</f>
        <v>% V/V</v>
      </c>
      <c r="C93" s="38" t="str">
        <f>'Methods&amp;Limits'!E40</f>
        <v>EN 1601</v>
      </c>
      <c r="D93" s="157">
        <f>'Methods&amp;Limits'!F40</f>
        <v>1997</v>
      </c>
      <c r="E93" s="243">
        <f>'Methods&amp;Limits'!G40</f>
        <v>1</v>
      </c>
      <c r="F93" s="158"/>
      <c r="G93" s="166">
        <f>'Methods&amp;Limits'!I40</f>
        <v>15.59</v>
      </c>
      <c r="H93" s="276" t="str">
        <f t="shared" si="0"/>
        <v/>
      </c>
      <c r="I93" s="426"/>
      <c r="J93" s="258"/>
      <c r="K93" s="258"/>
      <c r="L93" s="573"/>
      <c r="M93" s="574"/>
    </row>
    <row r="94" spans="1:13" ht="13.5" customHeight="1" x14ac:dyDescent="0.2">
      <c r="A94" s="171" t="str">
        <f>'Methods&amp;Limits'!A41</f>
        <v>-- Iso-butyl alcohol</v>
      </c>
      <c r="B94" s="165" t="str">
        <f>'Methods&amp;Limits'!B41</f>
        <v>% V/V</v>
      </c>
      <c r="C94" s="38" t="str">
        <f>'Methods&amp;Limits'!E41</f>
        <v>EN 1601</v>
      </c>
      <c r="D94" s="157">
        <f>'Methods&amp;Limits'!F41</f>
        <v>1997</v>
      </c>
      <c r="E94" s="243">
        <f>'Methods&amp;Limits'!G41</f>
        <v>1</v>
      </c>
      <c r="F94" s="158"/>
      <c r="G94" s="166">
        <f>'Methods&amp;Limits'!I41</f>
        <v>15.59</v>
      </c>
      <c r="H94" s="276" t="str">
        <f t="shared" si="0"/>
        <v/>
      </c>
      <c r="I94" s="426"/>
      <c r="J94" s="258"/>
      <c r="K94" s="258"/>
      <c r="L94" s="573"/>
      <c r="M94" s="574"/>
    </row>
    <row r="95" spans="1:13" ht="13.5" customHeight="1" x14ac:dyDescent="0.2">
      <c r="A95" s="174" t="str">
        <f>'Methods&amp;Limits'!A42</f>
        <v>-- Ethers with 5 or more carbon atoms per molecule</v>
      </c>
      <c r="B95" s="165" t="str">
        <f>'Methods&amp;Limits'!B42</f>
        <v>% V/V</v>
      </c>
      <c r="C95" s="38" t="str">
        <f>'Methods&amp;Limits'!E42</f>
        <v>EN 1601</v>
      </c>
      <c r="D95" s="157">
        <f>'Methods&amp;Limits'!F42</f>
        <v>1997</v>
      </c>
      <c r="E95" s="243">
        <f>'Methods&amp;Limits'!G42</f>
        <v>1</v>
      </c>
      <c r="F95" s="158"/>
      <c r="G95" s="166">
        <f>'Methods&amp;Limits'!I42</f>
        <v>22.59</v>
      </c>
      <c r="H95" s="276" t="str">
        <f t="shared" si="0"/>
        <v/>
      </c>
      <c r="I95" s="426"/>
      <c r="J95" s="258"/>
      <c r="K95" s="258"/>
      <c r="L95" s="573"/>
      <c r="M95" s="574"/>
    </row>
    <row r="96" spans="1:13" ht="13.5" customHeight="1" x14ac:dyDescent="0.2">
      <c r="A96" s="174" t="str">
        <f>'Methods&amp;Limits'!A43</f>
        <v>-- other oxygenates</v>
      </c>
      <c r="B96" s="156" t="str">
        <f>'Methods&amp;Limits'!B43</f>
        <v>% V/V</v>
      </c>
      <c r="C96" s="175" t="str">
        <f>'Methods&amp;Limits'!E43</f>
        <v>EN 1601</v>
      </c>
      <c r="D96" s="157">
        <f>'Methods&amp;Limits'!F43</f>
        <v>1997</v>
      </c>
      <c r="E96" s="243">
        <f>'Methods&amp;Limits'!G43</f>
        <v>1</v>
      </c>
      <c r="F96" s="158"/>
      <c r="G96" s="166">
        <f>'Methods&amp;Limits'!I43</f>
        <v>15.59</v>
      </c>
      <c r="H96" s="276" t="str">
        <f t="shared" si="0"/>
        <v/>
      </c>
      <c r="I96" s="426"/>
      <c r="J96" s="258"/>
      <c r="K96" s="258"/>
      <c r="L96" s="573"/>
      <c r="M96" s="574"/>
    </row>
    <row r="97" spans="1:13" ht="13.5" customHeight="1" x14ac:dyDescent="0.2">
      <c r="A97" s="241" t="str">
        <f>'Methods&amp;Limits'!A44</f>
        <v>Oxygen content</v>
      </c>
      <c r="B97" s="153" t="str">
        <f>'Methods&amp;Limits'!B44</f>
        <v>% (m/m)</v>
      </c>
      <c r="C97" s="175" t="str">
        <f>'Methods&amp;Limits'!E44</f>
        <v>EN 13132</v>
      </c>
      <c r="D97" s="157">
        <f>'Methods&amp;Limits'!F44</f>
        <v>2000</v>
      </c>
      <c r="E97" s="243">
        <f>'Methods&amp;Limits'!G44</f>
        <v>0.3</v>
      </c>
      <c r="F97" s="158"/>
      <c r="G97" s="166">
        <f>'Methods&amp;Limits'!I44</f>
        <v>3.8770000000000002</v>
      </c>
      <c r="H97" s="276" t="str">
        <f>IF(E28&gt;G97,"Yes","")</f>
        <v/>
      </c>
      <c r="I97" s="426"/>
      <c r="J97" s="258"/>
      <c r="K97" s="258"/>
      <c r="L97" s="573"/>
      <c r="M97" s="574"/>
    </row>
    <row r="98" spans="1:13" ht="13.5" customHeight="1" x14ac:dyDescent="0.2">
      <c r="A98" s="174"/>
      <c r="B98" s="156"/>
      <c r="C98" s="175" t="str">
        <f>'Methods&amp;Limits'!E45</f>
        <v>EN 13132</v>
      </c>
      <c r="D98" s="157">
        <f>'Methods&amp;Limits'!F45</f>
        <v>2000</v>
      </c>
      <c r="E98" s="243">
        <f>'Methods&amp;Limits'!G45</f>
        <v>0.3</v>
      </c>
      <c r="F98" s="158"/>
      <c r="G98" s="166">
        <f>'Methods&amp;Limits'!I45</f>
        <v>2.8770000000000002</v>
      </c>
      <c r="H98" s="276" t="str">
        <f>IF(E29&gt;G98,"Yes","")</f>
        <v/>
      </c>
      <c r="I98" s="426"/>
      <c r="J98" s="258"/>
      <c r="K98" s="258"/>
      <c r="L98" s="573"/>
      <c r="M98" s="574"/>
    </row>
    <row r="99" spans="1:13" ht="13.5" customHeight="1" x14ac:dyDescent="0.2">
      <c r="A99" s="176" t="str">
        <f>'Methods&amp;Limits'!A46</f>
        <v>Oxygenates</v>
      </c>
      <c r="B99" s="153"/>
      <c r="C99" s="160"/>
      <c r="D99" s="161"/>
      <c r="E99" s="244"/>
      <c r="F99" s="162"/>
      <c r="G99" s="163"/>
      <c r="H99" s="277"/>
      <c r="I99" s="285"/>
      <c r="J99" s="285"/>
      <c r="K99" s="285"/>
      <c r="L99" s="285"/>
      <c r="M99" s="211"/>
    </row>
    <row r="100" spans="1:13" ht="13.5" customHeight="1" x14ac:dyDescent="0.2">
      <c r="A100" s="174" t="str">
        <f>'Methods&amp;Limits'!A47</f>
        <v>-- Methanol</v>
      </c>
      <c r="B100" s="165" t="str">
        <f>'Methods&amp;Limits'!B47</f>
        <v>% V/V</v>
      </c>
      <c r="C100" s="175" t="str">
        <f>'Methods&amp;Limits'!E47</f>
        <v>EN 13132</v>
      </c>
      <c r="D100" s="157">
        <f>'Methods&amp;Limits'!F47</f>
        <v>2000</v>
      </c>
      <c r="E100" s="243">
        <f>'Methods&amp;Limits'!G47</f>
        <v>0.3</v>
      </c>
      <c r="F100" s="158"/>
      <c r="G100" s="166">
        <f>'Methods&amp;Limits'!I47</f>
        <v>3.177</v>
      </c>
      <c r="H100" s="276" t="str">
        <f t="shared" ref="H100:H106" si="1">IF(E31&gt;G100,"Yes","")</f>
        <v/>
      </c>
      <c r="I100" s="426"/>
      <c r="J100" s="258"/>
      <c r="K100" s="258"/>
      <c r="L100" s="573"/>
      <c r="M100" s="574"/>
    </row>
    <row r="101" spans="1:13" ht="13.5" customHeight="1" x14ac:dyDescent="0.2">
      <c r="A101" s="174" t="str">
        <f>'Methods&amp;Limits'!A48</f>
        <v>-- Ethanol</v>
      </c>
      <c r="B101" s="165" t="str">
        <f>'Methods&amp;Limits'!B48</f>
        <v>% V/V</v>
      </c>
      <c r="C101" s="175" t="str">
        <f>'Methods&amp;Limits'!E48</f>
        <v>EN 13132</v>
      </c>
      <c r="D101" s="157">
        <f>'Methods&amp;Limits'!F48</f>
        <v>2000</v>
      </c>
      <c r="E101" s="243">
        <f>'Methods&amp;Limits'!G48</f>
        <v>0.8</v>
      </c>
      <c r="F101" s="158"/>
      <c r="G101" s="166">
        <f>'Methods&amp;Limits'!I48</f>
        <v>10.472</v>
      </c>
      <c r="H101" s="276" t="str">
        <f t="shared" si="1"/>
        <v/>
      </c>
      <c r="I101" s="426"/>
      <c r="J101" s="258"/>
      <c r="K101" s="258"/>
      <c r="L101" s="573"/>
      <c r="M101" s="574"/>
    </row>
    <row r="102" spans="1:13" ht="13.5" customHeight="1" x14ac:dyDescent="0.2">
      <c r="A102" s="174" t="str">
        <f>'Methods&amp;Limits'!A49</f>
        <v>-- Iso-propyl alcohol</v>
      </c>
      <c r="B102" s="165" t="str">
        <f>'Methods&amp;Limits'!B49</f>
        <v>% V/V</v>
      </c>
      <c r="C102" s="175" t="str">
        <f>'Methods&amp;Limits'!E49</f>
        <v>EN 13132</v>
      </c>
      <c r="D102" s="157">
        <f>'Methods&amp;Limits'!F49</f>
        <v>2000</v>
      </c>
      <c r="E102" s="243">
        <f>'Methods&amp;Limits'!G49</f>
        <v>0.8</v>
      </c>
      <c r="F102" s="158"/>
      <c r="G102" s="166">
        <f>'Methods&amp;Limits'!I49</f>
        <v>12.472</v>
      </c>
      <c r="H102" s="276" t="str">
        <f t="shared" si="1"/>
        <v/>
      </c>
      <c r="I102" s="426"/>
      <c r="J102" s="258"/>
      <c r="K102" s="258"/>
      <c r="L102" s="573"/>
      <c r="M102" s="574"/>
    </row>
    <row r="103" spans="1:13" ht="13.5" customHeight="1" x14ac:dyDescent="0.2">
      <c r="A103" s="174" t="str">
        <f>'Methods&amp;Limits'!A50</f>
        <v>-- Tert-butyl alcohol</v>
      </c>
      <c r="B103" s="165" t="str">
        <f>'Methods&amp;Limits'!B50</f>
        <v>% V/V</v>
      </c>
      <c r="C103" s="175" t="str">
        <f>'Methods&amp;Limits'!E50</f>
        <v>EN 13132</v>
      </c>
      <c r="D103" s="157">
        <f>'Methods&amp;Limits'!F50</f>
        <v>2000</v>
      </c>
      <c r="E103" s="243">
        <f>'Methods&amp;Limits'!G50</f>
        <v>1</v>
      </c>
      <c r="F103" s="158"/>
      <c r="G103" s="166">
        <f>'Methods&amp;Limits'!I50</f>
        <v>15.59</v>
      </c>
      <c r="H103" s="276" t="str">
        <f t="shared" si="1"/>
        <v/>
      </c>
      <c r="I103" s="426"/>
      <c r="J103" s="258"/>
      <c r="K103" s="258"/>
      <c r="L103" s="573"/>
      <c r="M103" s="574"/>
    </row>
    <row r="104" spans="1:13" ht="13.5" customHeight="1" x14ac:dyDescent="0.2">
      <c r="A104" s="174" t="str">
        <f>'Methods&amp;Limits'!A51</f>
        <v>-- Iso-butyl alcohol</v>
      </c>
      <c r="B104" s="165" t="str">
        <f>'Methods&amp;Limits'!B51</f>
        <v>% V/V</v>
      </c>
      <c r="C104" s="175" t="str">
        <f>'Methods&amp;Limits'!E51</f>
        <v>EN 13132</v>
      </c>
      <c r="D104" s="157">
        <f>'Methods&amp;Limits'!F51</f>
        <v>2000</v>
      </c>
      <c r="E104" s="243">
        <f>'Methods&amp;Limits'!G51</f>
        <v>1</v>
      </c>
      <c r="F104" s="158"/>
      <c r="G104" s="166">
        <f>'Methods&amp;Limits'!I51</f>
        <v>15.59</v>
      </c>
      <c r="H104" s="276" t="str">
        <f t="shared" si="1"/>
        <v/>
      </c>
      <c r="I104" s="426"/>
      <c r="J104" s="258"/>
      <c r="K104" s="258"/>
      <c r="L104" s="573"/>
      <c r="M104" s="574"/>
    </row>
    <row r="105" spans="1:13" ht="13.5" customHeight="1" x14ac:dyDescent="0.2">
      <c r="A105" s="174" t="str">
        <f>'Methods&amp;Limits'!A52</f>
        <v>-- Ethers with 5 or more carbon atoms per molecule</v>
      </c>
      <c r="B105" s="165" t="str">
        <f>'Methods&amp;Limits'!B52</f>
        <v>% V/V</v>
      </c>
      <c r="C105" s="175" t="str">
        <f>'Methods&amp;Limits'!E52</f>
        <v>EN 13132</v>
      </c>
      <c r="D105" s="157">
        <f>'Methods&amp;Limits'!F52</f>
        <v>2000</v>
      </c>
      <c r="E105" s="166">
        <f>'Methods&amp;Limits'!G52</f>
        <v>1</v>
      </c>
      <c r="F105" s="158"/>
      <c r="G105" s="166">
        <f>'Methods&amp;Limits'!I52</f>
        <v>22.59</v>
      </c>
      <c r="H105" s="276" t="str">
        <f t="shared" si="1"/>
        <v/>
      </c>
      <c r="I105" s="426"/>
      <c r="J105" s="258"/>
      <c r="K105" s="258"/>
      <c r="L105" s="573"/>
      <c r="M105" s="574"/>
    </row>
    <row r="106" spans="1:13" ht="13.5" customHeight="1" x14ac:dyDescent="0.2">
      <c r="A106" s="174" t="str">
        <f>'Methods&amp;Limits'!A53</f>
        <v>-- other oxygenates</v>
      </c>
      <c r="B106" s="156" t="str">
        <f>'Methods&amp;Limits'!B53</f>
        <v>% V/V</v>
      </c>
      <c r="C106" s="175" t="str">
        <f>'Methods&amp;Limits'!E53</f>
        <v>EN 13132</v>
      </c>
      <c r="D106" s="157">
        <f>'Methods&amp;Limits'!F53</f>
        <v>2000</v>
      </c>
      <c r="E106" s="243">
        <f>'Methods&amp;Limits'!G53</f>
        <v>1</v>
      </c>
      <c r="F106" s="158"/>
      <c r="G106" s="166">
        <f>'Methods&amp;Limits'!I53</f>
        <v>15.59</v>
      </c>
      <c r="H106" s="276" t="str">
        <f t="shared" si="1"/>
        <v/>
      </c>
      <c r="I106" s="426"/>
      <c r="J106" s="258"/>
      <c r="K106" s="258"/>
      <c r="L106" s="573"/>
      <c r="M106" s="574"/>
    </row>
    <row r="107" spans="1:13" ht="13.5" customHeight="1" x14ac:dyDescent="0.2">
      <c r="A107" s="241" t="str">
        <f>'Methods&amp;Limits'!A54</f>
        <v>Oxygen content</v>
      </c>
      <c r="B107" s="153" t="str">
        <f>'Methods&amp;Limits'!B54</f>
        <v>% (m/m)</v>
      </c>
      <c r="C107" s="175" t="str">
        <f>'Methods&amp;Limits'!E54</f>
        <v>EN-ISO 22854</v>
      </c>
      <c r="D107" s="157">
        <f>'Methods&amp;Limits'!F54</f>
        <v>2008</v>
      </c>
      <c r="E107" s="243">
        <f>'Methods&amp;Limits'!G54</f>
        <v>0.4</v>
      </c>
      <c r="F107" s="158"/>
      <c r="G107" s="166">
        <f>'Methods&amp;Limits'!I54</f>
        <v>3.9359999999999999</v>
      </c>
      <c r="H107" s="276" t="str">
        <f>IF(E28&gt;G107,"Yes","")</f>
        <v/>
      </c>
      <c r="I107" s="426"/>
      <c r="J107" s="258"/>
      <c r="K107" s="258"/>
      <c r="L107" s="573"/>
      <c r="M107" s="574"/>
    </row>
    <row r="108" spans="1:13" ht="13.5" customHeight="1" x14ac:dyDescent="0.2">
      <c r="A108" s="174"/>
      <c r="B108" s="156"/>
      <c r="C108" s="175" t="str">
        <f>'Methods&amp;Limits'!E55</f>
        <v>EN-ISO 22854</v>
      </c>
      <c r="D108" s="157">
        <f>'Methods&amp;Limits'!F55</f>
        <v>2008</v>
      </c>
      <c r="E108" s="243">
        <f>'Methods&amp;Limits'!G55</f>
        <v>0.4</v>
      </c>
      <c r="F108" s="158"/>
      <c r="G108" s="166">
        <f>'Methods&amp;Limits'!I55</f>
        <v>2.9359999999999999</v>
      </c>
      <c r="H108" s="276" t="str">
        <f>IF(E29&gt;G108,"Yes","")</f>
        <v/>
      </c>
      <c r="I108" s="426"/>
      <c r="J108" s="258"/>
      <c r="K108" s="258"/>
      <c r="L108" s="573"/>
      <c r="M108" s="574"/>
    </row>
    <row r="109" spans="1:13" ht="13.5" customHeight="1" x14ac:dyDescent="0.2">
      <c r="A109" s="241" t="str">
        <f>'Methods&amp;Limits'!A56</f>
        <v>Oxyginates</v>
      </c>
      <c r="B109" s="153"/>
      <c r="C109" s="160"/>
      <c r="D109" s="161"/>
      <c r="E109" s="244"/>
      <c r="F109" s="162"/>
      <c r="G109" s="163"/>
      <c r="H109" s="277"/>
      <c r="I109" s="285"/>
      <c r="J109" s="285"/>
      <c r="K109" s="285"/>
      <c r="L109" s="285"/>
      <c r="M109" s="211"/>
    </row>
    <row r="110" spans="1:13" ht="13.5" customHeight="1" x14ac:dyDescent="0.2">
      <c r="A110" s="174" t="str">
        <f>'Methods&amp;Limits'!A57</f>
        <v>-- Methanol</v>
      </c>
      <c r="B110" s="165" t="str">
        <f>'Methods&amp;Limits'!B57</f>
        <v>% V/V</v>
      </c>
      <c r="C110" s="175" t="str">
        <f>'Methods&amp;Limits'!E57</f>
        <v>EN-ISO 22854</v>
      </c>
      <c r="D110" s="157">
        <f>'Methods&amp;Limits'!F57</f>
        <v>2008</v>
      </c>
      <c r="E110" s="243">
        <f>'Methods&amp;Limits'!G57</f>
        <v>0.4</v>
      </c>
      <c r="F110" s="158"/>
      <c r="G110" s="166">
        <f>'Methods&amp;Limits'!I57</f>
        <v>3.2359999999999998</v>
      </c>
      <c r="H110" s="276" t="str">
        <f t="shared" ref="H110:H116" si="2">IF(E31&gt;G110,"Yes","")</f>
        <v/>
      </c>
      <c r="I110" s="426"/>
      <c r="J110" s="258"/>
      <c r="K110" s="258"/>
      <c r="L110" s="573"/>
      <c r="M110" s="574"/>
    </row>
    <row r="111" spans="1:13" ht="13.5" customHeight="1" x14ac:dyDescent="0.2">
      <c r="A111" s="174" t="str">
        <f>'Methods&amp;Limits'!A58</f>
        <v>-- Ethanol</v>
      </c>
      <c r="B111" s="165" t="str">
        <f>'Methods&amp;Limits'!B58</f>
        <v>% V/V</v>
      </c>
      <c r="C111" s="175" t="str">
        <f>'Methods&amp;Limits'!E58</f>
        <v>EN-ISO 22854</v>
      </c>
      <c r="D111" s="157">
        <f>'Methods&amp;Limits'!F58</f>
        <v>2008</v>
      </c>
      <c r="E111" s="243">
        <f>'Methods&amp;Limits'!G58</f>
        <v>0.6</v>
      </c>
      <c r="F111" s="158"/>
      <c r="G111" s="166">
        <f>'Methods&amp;Limits'!I58</f>
        <v>10.353999999999999</v>
      </c>
      <c r="H111" s="276" t="str">
        <f t="shared" si="2"/>
        <v/>
      </c>
      <c r="I111" s="426"/>
      <c r="J111" s="258"/>
      <c r="K111" s="258"/>
      <c r="L111" s="573"/>
      <c r="M111" s="574"/>
    </row>
    <row r="112" spans="1:13" ht="13.5" customHeight="1" x14ac:dyDescent="0.2">
      <c r="A112" s="174" t="str">
        <f>'Methods&amp;Limits'!A59</f>
        <v>-- Iso-propyl alcohol</v>
      </c>
      <c r="B112" s="165" t="str">
        <f>'Methods&amp;Limits'!B59</f>
        <v>% V/V</v>
      </c>
      <c r="C112" s="175" t="str">
        <f>'Methods&amp;Limits'!E59</f>
        <v>EN-ISO 22854</v>
      </c>
      <c r="D112" s="157">
        <f>'Methods&amp;Limits'!F59</f>
        <v>2008</v>
      </c>
      <c r="E112" s="243">
        <f>'Methods&amp;Limits'!G59</f>
        <v>0.7</v>
      </c>
      <c r="F112" s="158"/>
      <c r="G112" s="166">
        <f>'Methods&amp;Limits'!I59</f>
        <v>12.413</v>
      </c>
      <c r="H112" s="276" t="str">
        <f t="shared" si="2"/>
        <v/>
      </c>
      <c r="I112" s="426"/>
      <c r="J112" s="258"/>
      <c r="K112" s="258"/>
      <c r="L112" s="573"/>
      <c r="M112" s="574"/>
    </row>
    <row r="113" spans="1:13" ht="13.5" customHeight="1" x14ac:dyDescent="0.2">
      <c r="A113" s="174" t="str">
        <f>'Methods&amp;Limits'!A60</f>
        <v>-- Tert-butyl alcohol</v>
      </c>
      <c r="B113" s="165" t="str">
        <f>'Methods&amp;Limits'!B60</f>
        <v>% V/V</v>
      </c>
      <c r="C113" s="175" t="str">
        <f>'Methods&amp;Limits'!E60</f>
        <v>EN-ISO 22854</v>
      </c>
      <c r="D113" s="157">
        <f>'Methods&amp;Limits'!F60</f>
        <v>2008</v>
      </c>
      <c r="E113" s="243">
        <f>'Methods&amp;Limits'!G60</f>
        <v>0.7</v>
      </c>
      <c r="F113" s="158"/>
      <c r="G113" s="166">
        <f>'Methods&amp;Limits'!I60</f>
        <v>15.413</v>
      </c>
      <c r="H113" s="276" t="str">
        <f t="shared" si="2"/>
        <v/>
      </c>
      <c r="I113" s="426"/>
      <c r="J113" s="258"/>
      <c r="K113" s="258"/>
      <c r="L113" s="573"/>
      <c r="M113" s="574"/>
    </row>
    <row r="114" spans="1:13" ht="13.5" customHeight="1" x14ac:dyDescent="0.2">
      <c r="A114" s="174" t="str">
        <f>'Methods&amp;Limits'!A61</f>
        <v>-- Iso-butyl alcohol</v>
      </c>
      <c r="B114" s="165" t="str">
        <f>'Methods&amp;Limits'!B61</f>
        <v>% V/V</v>
      </c>
      <c r="C114" s="175" t="str">
        <f>'Methods&amp;Limits'!E61</f>
        <v>EN-ISO 22854</v>
      </c>
      <c r="D114" s="157">
        <f>'Methods&amp;Limits'!F61</f>
        <v>2008</v>
      </c>
      <c r="E114" s="243">
        <f>'Methods&amp;Limits'!G61</f>
        <v>0.7</v>
      </c>
      <c r="F114" s="158"/>
      <c r="G114" s="166">
        <f>'Methods&amp;Limits'!I61</f>
        <v>15.413</v>
      </c>
      <c r="H114" s="276" t="str">
        <f t="shared" si="2"/>
        <v/>
      </c>
      <c r="I114" s="426"/>
      <c r="J114" s="258"/>
      <c r="K114" s="258"/>
      <c r="L114" s="573"/>
      <c r="M114" s="574"/>
    </row>
    <row r="115" spans="1:13" ht="13.5" customHeight="1" x14ac:dyDescent="0.2">
      <c r="A115" s="174" t="str">
        <f>'Methods&amp;Limits'!A62</f>
        <v>-- Ethers with 5 or more carbon atoms per molecule</v>
      </c>
      <c r="B115" s="165" t="str">
        <f>'Methods&amp;Limits'!B62</f>
        <v>% V/V</v>
      </c>
      <c r="C115" s="175" t="str">
        <f>'Methods&amp;Limits'!E62</f>
        <v>EN-ISO 22854</v>
      </c>
      <c r="D115" s="157">
        <f>'Methods&amp;Limits'!F62</f>
        <v>2008</v>
      </c>
      <c r="E115" s="243">
        <f>'Methods&amp;Limits'!G62</f>
        <v>0.9</v>
      </c>
      <c r="F115" s="158"/>
      <c r="G115" s="166">
        <f>'Methods&amp;Limits'!I62</f>
        <v>22.530999999999999</v>
      </c>
      <c r="H115" s="276" t="str">
        <f t="shared" si="2"/>
        <v/>
      </c>
      <c r="I115" s="426"/>
      <c r="J115" s="258"/>
      <c r="K115" s="258"/>
      <c r="L115" s="573"/>
      <c r="M115" s="574"/>
    </row>
    <row r="116" spans="1:13" ht="13.5" customHeight="1" x14ac:dyDescent="0.2">
      <c r="A116" s="174" t="str">
        <f>'Methods&amp;Limits'!A63</f>
        <v>-- other oxygenates</v>
      </c>
      <c r="B116" s="156" t="str">
        <f>'Methods&amp;Limits'!B63</f>
        <v>% V/V</v>
      </c>
      <c r="C116" s="175" t="str">
        <f>'Methods&amp;Limits'!E63</f>
        <v>EN-ISO 22854</v>
      </c>
      <c r="D116" s="157">
        <f>'Methods&amp;Limits'!F63</f>
        <v>2008</v>
      </c>
      <c r="E116" s="243">
        <f>'Methods&amp;Limits'!G63</f>
        <v>0.7</v>
      </c>
      <c r="F116" s="158"/>
      <c r="G116" s="166">
        <f>'Methods&amp;Limits'!I63</f>
        <v>15.413</v>
      </c>
      <c r="H116" s="276" t="str">
        <f t="shared" si="2"/>
        <v/>
      </c>
      <c r="I116" s="426"/>
      <c r="J116" s="258"/>
      <c r="K116" s="258"/>
      <c r="L116" s="573"/>
      <c r="M116" s="574"/>
    </row>
    <row r="117" spans="1:13" ht="13.5" customHeight="1" x14ac:dyDescent="0.2">
      <c r="A117" s="200" t="str">
        <f>'Methods&amp;Limits'!A64:A64</f>
        <v>Sulphur content (sulphur free, from 2005)**</v>
      </c>
      <c r="B117" s="209" t="str">
        <f>'Methods&amp;Limits'!B64</f>
        <v>mg/kg</v>
      </c>
      <c r="C117" s="38" t="str">
        <f>'Methods&amp;Limits'!E64</f>
        <v>EN-ISO 14596</v>
      </c>
      <c r="D117" s="157">
        <f>'Methods&amp;Limits'!F64</f>
        <v>1998</v>
      </c>
      <c r="E117" s="246">
        <f>'Methods&amp;Limits'!G64</f>
        <v>5</v>
      </c>
      <c r="F117" s="158"/>
      <c r="G117" s="166">
        <f>'Methods&amp;Limits'!I64</f>
        <v>12.95</v>
      </c>
      <c r="H117" s="276" t="str">
        <f>IF(E$38&gt;G117,"Yes","")</f>
        <v/>
      </c>
      <c r="I117" s="426"/>
      <c r="J117" s="258"/>
      <c r="K117" s="258"/>
      <c r="L117" s="573"/>
      <c r="M117" s="574"/>
    </row>
    <row r="118" spans="1:13" ht="13.5" customHeight="1" x14ac:dyDescent="0.2">
      <c r="A118" s="206"/>
      <c r="B118" s="205"/>
      <c r="C118" s="38" t="str">
        <f>'Methods&amp;Limits'!E65</f>
        <v>EN 24260</v>
      </c>
      <c r="D118" s="157">
        <f>'Methods&amp;Limits'!F65</f>
        <v>1994</v>
      </c>
      <c r="E118" s="246">
        <f>'Methods&amp;Limits'!G65</f>
        <v>1</v>
      </c>
      <c r="F118" s="158"/>
      <c r="G118" s="166">
        <f>'Methods&amp;Limits'!I65</f>
        <v>10.59</v>
      </c>
      <c r="H118" s="276" t="str">
        <f>IF(E$38&gt;G118,"Yes","")</f>
        <v/>
      </c>
      <c r="I118" s="426"/>
      <c r="J118" s="258"/>
      <c r="K118" s="258"/>
      <c r="L118" s="573"/>
      <c r="M118" s="574"/>
    </row>
    <row r="119" spans="1:13" ht="13.5" customHeight="1" x14ac:dyDescent="0.2">
      <c r="A119" s="206"/>
      <c r="B119" s="205"/>
      <c r="C119" s="38" t="str">
        <f>'Methods&amp;Limits'!E66</f>
        <v>EN-ISO 20846</v>
      </c>
      <c r="D119" s="157">
        <f>'Methods&amp;Limits'!F66</f>
        <v>2004</v>
      </c>
      <c r="E119" s="246">
        <f>'Methods&amp;Limits'!G66</f>
        <v>2.7</v>
      </c>
      <c r="F119" s="158"/>
      <c r="G119" s="166">
        <f>'Methods&amp;Limits'!I66</f>
        <v>11.593</v>
      </c>
      <c r="H119" s="276" t="str">
        <f>IF(E$38&gt;G119,"Yes","")</f>
        <v/>
      </c>
      <c r="I119" s="426"/>
      <c r="J119" s="258"/>
      <c r="K119" s="258"/>
      <c r="L119" s="573"/>
      <c r="M119" s="574"/>
    </row>
    <row r="120" spans="1:13" ht="13.5" customHeight="1" x14ac:dyDescent="0.2">
      <c r="A120" s="206"/>
      <c r="B120" s="210"/>
      <c r="C120" s="38" t="str">
        <f>'Methods&amp;Limits'!E67</f>
        <v>EN-ISO 20884</v>
      </c>
      <c r="D120" s="157">
        <f>'Methods&amp;Limits'!F67</f>
        <v>2004</v>
      </c>
      <c r="E120" s="246">
        <f>'Methods&amp;Limits'!G67</f>
        <v>3.1</v>
      </c>
      <c r="F120" s="158"/>
      <c r="G120" s="166">
        <f>'Methods&amp;Limits'!I67</f>
        <v>11.829000000000001</v>
      </c>
      <c r="H120" s="276" t="str">
        <f>IF(E$38&gt;G120,"Yes","")</f>
        <v/>
      </c>
      <c r="I120" s="426"/>
      <c r="J120" s="258"/>
      <c r="K120" s="258"/>
      <c r="L120" s="573"/>
      <c r="M120" s="574"/>
    </row>
    <row r="121" spans="1:13" ht="13.5" customHeight="1" x14ac:dyDescent="0.2">
      <c r="A121" s="206" t="str">
        <f>'Methods&amp;Limits'!A68:A68</f>
        <v>Lead content</v>
      </c>
      <c r="B121" s="205" t="str">
        <f>'Methods&amp;Limits'!B68</f>
        <v>g/l</v>
      </c>
      <c r="C121" s="38" t="str">
        <f>'Methods&amp;Limits'!E68</f>
        <v>EN 237</v>
      </c>
      <c r="D121" s="157">
        <f>'Methods&amp;Limits'!F68</f>
        <v>2004</v>
      </c>
      <c r="E121" s="457">
        <f>'Methods&amp;Limits'!G68</f>
        <v>6.1999999999999998E-3</v>
      </c>
      <c r="F121" s="458"/>
      <c r="G121" s="457">
        <f>'Methods&amp;Limits'!I68</f>
        <v>8.657999999999999E-3</v>
      </c>
      <c r="H121" s="276" t="str">
        <f>IF($E$39&gt;G121,"Yes","")</f>
        <v/>
      </c>
      <c r="I121" s="426"/>
      <c r="J121" s="258"/>
      <c r="K121" s="258"/>
      <c r="L121" s="573"/>
      <c r="M121" s="574"/>
    </row>
    <row r="122" spans="1:13" ht="13.5" customHeight="1" x14ac:dyDescent="0.2">
      <c r="A122" s="200" t="str">
        <f>'Methods&amp;Limits'!A69:A69</f>
        <v>Manganese</v>
      </c>
      <c r="B122" s="214" t="str">
        <f>'Methods&amp;Limits'!B69</f>
        <v>mg/l</v>
      </c>
      <c r="C122" s="38" t="str">
        <f>'Methods&amp;Limits'!E69</f>
        <v>EN 16135</v>
      </c>
      <c r="D122" s="157">
        <f>'Methods&amp;Limits'!F69</f>
        <v>2011</v>
      </c>
      <c r="E122" s="243">
        <f>'Methods&amp;Limits'!G69</f>
        <v>1.53</v>
      </c>
      <c r="F122" s="34"/>
      <c r="G122" s="166">
        <f>'Methods&amp;Limits'!I69</f>
        <v>2.9026999999999998</v>
      </c>
      <c r="H122" s="276" t="str">
        <f>IF($E$40&gt;G122,"Yes","")</f>
        <v/>
      </c>
      <c r="I122" s="426"/>
      <c r="J122" s="258"/>
      <c r="K122" s="281"/>
      <c r="L122" s="573"/>
      <c r="M122" s="574"/>
    </row>
    <row r="123" spans="1:13" x14ac:dyDescent="0.2">
      <c r="A123" s="202"/>
      <c r="B123" s="215"/>
      <c r="C123" s="38" t="str">
        <f>'Methods&amp;Limits'!E70</f>
        <v>EN 16136</v>
      </c>
      <c r="D123" s="157">
        <f>'Methods&amp;Limits'!F70</f>
        <v>2011</v>
      </c>
      <c r="E123" s="243">
        <f>'Methods&amp;Limits'!G70</f>
        <v>1.76</v>
      </c>
      <c r="F123" s="34"/>
      <c r="G123" s="166">
        <f>'Methods&amp;Limits'!I70</f>
        <v>3.0384000000000002</v>
      </c>
      <c r="H123" s="276" t="str">
        <f>IF($E$40&gt;G123,"Yes","")</f>
        <v/>
      </c>
      <c r="I123" s="426"/>
      <c r="J123" s="258"/>
      <c r="K123" s="281"/>
      <c r="L123" s="573"/>
      <c r="M123" s="574"/>
    </row>
    <row r="124" spans="1:13" x14ac:dyDescent="0.2">
      <c r="I124" s="54"/>
    </row>
    <row r="125" spans="1:13" x14ac:dyDescent="0.2">
      <c r="I125" s="54"/>
    </row>
    <row r="126" spans="1:13" x14ac:dyDescent="0.2">
      <c r="I126" s="54"/>
    </row>
    <row r="127" spans="1:13" x14ac:dyDescent="0.2">
      <c r="I127" s="54"/>
    </row>
  </sheetData>
  <sheetProtection algorithmName="SHA-512" hashValue="w0EAbMcrTR/JQJSY4oqnWE9PpTYZcHZKrgi/SpwWZRKnbzDeCizF9Oko6bCFotW6oV76luN6+TcIdNDScOgmjQ==" saltValue="xB5TPu3A+08gPRjEleyrHg==" spinCount="100000" sheet="1" objects="1" scenarios="1" sort="0"/>
  <mergeCells count="85">
    <mergeCell ref="L120:M120"/>
    <mergeCell ref="L121:M121"/>
    <mergeCell ref="L122:M122"/>
    <mergeCell ref="L123:M123"/>
    <mergeCell ref="L114:M114"/>
    <mergeCell ref="L115:M115"/>
    <mergeCell ref="L116:M116"/>
    <mergeCell ref="L117:M117"/>
    <mergeCell ref="L118:M118"/>
    <mergeCell ref="L119:M119"/>
    <mergeCell ref="L113:M113"/>
    <mergeCell ref="L101:M101"/>
    <mergeCell ref="L102:M102"/>
    <mergeCell ref="L103:M103"/>
    <mergeCell ref="L104:M104"/>
    <mergeCell ref="L105:M105"/>
    <mergeCell ref="L106:M106"/>
    <mergeCell ref="L107:M107"/>
    <mergeCell ref="L108:M108"/>
    <mergeCell ref="L110:M110"/>
    <mergeCell ref="L111:M111"/>
    <mergeCell ref="L112:M112"/>
    <mergeCell ref="L100:M100"/>
    <mergeCell ref="L87:M87"/>
    <mergeCell ref="L88:M88"/>
    <mergeCell ref="L90:M90"/>
    <mergeCell ref="L91:M91"/>
    <mergeCell ref="L92:M92"/>
    <mergeCell ref="L93:M93"/>
    <mergeCell ref="L94:M94"/>
    <mergeCell ref="L95:M95"/>
    <mergeCell ref="L96:M96"/>
    <mergeCell ref="L97:M97"/>
    <mergeCell ref="L98:M98"/>
    <mergeCell ref="L86:M86"/>
    <mergeCell ref="L73:M73"/>
    <mergeCell ref="L75:M75"/>
    <mergeCell ref="L76:M76"/>
    <mergeCell ref="L78:M78"/>
    <mergeCell ref="L79:M79"/>
    <mergeCell ref="L80:M80"/>
    <mergeCell ref="L81:M81"/>
    <mergeCell ref="L82:M82"/>
    <mergeCell ref="L83:M83"/>
    <mergeCell ref="L84:M84"/>
    <mergeCell ref="L85:M85"/>
    <mergeCell ref="L72:M72"/>
    <mergeCell ref="F60:G60"/>
    <mergeCell ref="J60:J61"/>
    <mergeCell ref="L62:M62"/>
    <mergeCell ref="L63:M63"/>
    <mergeCell ref="L64:M64"/>
    <mergeCell ref="L65:M65"/>
    <mergeCell ref="L67:M67"/>
    <mergeCell ref="L68:M68"/>
    <mergeCell ref="L69:M69"/>
    <mergeCell ref="L70:M70"/>
    <mergeCell ref="L71:M71"/>
    <mergeCell ref="L60:M60"/>
    <mergeCell ref="C59:I59"/>
    <mergeCell ref="J59:M59"/>
    <mergeCell ref="P21:P23"/>
    <mergeCell ref="P28:P29"/>
    <mergeCell ref="Q28:Q29"/>
    <mergeCell ref="A44:D44"/>
    <mergeCell ref="E45:L46"/>
    <mergeCell ref="E47:L47"/>
    <mergeCell ref="E48:L48"/>
    <mergeCell ref="E49:L49"/>
    <mergeCell ref="E50:L50"/>
    <mergeCell ref="E51:L51"/>
    <mergeCell ref="A54:L54"/>
    <mergeCell ref="C14:K15"/>
    <mergeCell ref="L14:O14"/>
    <mergeCell ref="P14:Q14"/>
    <mergeCell ref="L15:M15"/>
    <mergeCell ref="N15:O15"/>
    <mergeCell ref="P15:Q15"/>
    <mergeCell ref="B3:E3"/>
    <mergeCell ref="G3:Q10"/>
    <mergeCell ref="B4:E4"/>
    <mergeCell ref="B5:E5"/>
    <mergeCell ref="B6:E6"/>
    <mergeCell ref="B7:E7"/>
    <mergeCell ref="C8:E8"/>
  </mergeCells>
  <dataValidations count="2">
    <dataValidation type="whole" operator="greaterThanOrEqual" allowBlank="1" showInputMessage="1" showErrorMessage="1" sqref="C17:C40 B45:B50 D45:D50 I17:I40">
      <formula1>0</formula1>
    </dataValidation>
    <dataValidation type="decimal" operator="greaterThanOrEqual" allowBlank="1" showInputMessage="1" showErrorMessage="1" sqref="D17:H40 J17:M41">
      <formula1>0</formula1>
    </dataValidation>
  </dataValidations>
  <hyperlinks>
    <hyperlink ref="R1" location="'Submission Report'!A1" display="&lt;-- GO BACK"/>
  </hyperlinks>
  <pageMargins left="0.74803149606299213" right="0.74803149606299213" top="0.98425196850393704" bottom="0.98425196850393704" header="0.51181102362204722" footer="0.51181102362204722"/>
  <pageSetup paperSize="9" scale="54" fitToHeight="2" orientation="landscape" r:id="rId1"/>
  <headerFooter alignWithMargins="0">
    <oddHeader>&amp;L&amp;F&amp;C&amp;A</oddHeader>
    <oddFooter>&amp;LTemplate v3 ext&amp;CPage &amp;P of &amp;N</oddFooter>
  </headerFooter>
  <rowBreaks count="1" manualBreakCount="1">
    <brk id="52"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CheckList!$W$2:$W$17</xm:f>
          </x14:formula1>
          <xm:sqref>B7:E7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EV127"/>
  <sheetViews>
    <sheetView showGridLines="0" zoomScaleNormal="100" workbookViewId="0"/>
  </sheetViews>
  <sheetFormatPr defaultColWidth="0" defaultRowHeight="12.75" x14ac:dyDescent="0.2"/>
  <cols>
    <col min="1" max="1" width="41" style="4" customWidth="1"/>
    <col min="2" max="2" width="6.7109375" style="4" customWidth="1"/>
    <col min="3" max="3" width="19.140625" style="4" customWidth="1"/>
    <col min="4" max="4" width="9.140625" style="4" customWidth="1"/>
    <col min="5" max="5" width="19.42578125" style="4" bestFit="1" customWidth="1"/>
    <col min="6" max="7" width="10.7109375" style="4" customWidth="1"/>
    <col min="8" max="8" width="11.42578125" style="4" customWidth="1"/>
    <col min="9" max="9" width="13.85546875" style="4" customWidth="1"/>
    <col min="10" max="10" width="9.5703125" style="4" customWidth="1"/>
    <col min="11" max="11" width="10.28515625" style="4" customWidth="1"/>
    <col min="12" max="12" width="9.5703125" style="4" customWidth="1"/>
    <col min="13" max="13" width="20" style="4" bestFit="1" customWidth="1"/>
    <col min="14" max="14" width="8.5703125" style="4" bestFit="1" customWidth="1"/>
    <col min="15" max="19" width="11.42578125" style="4" customWidth="1"/>
    <col min="20" max="16384" width="0" style="4" hidden="1"/>
  </cols>
  <sheetData>
    <row r="1" spans="1:19" ht="18.75" customHeight="1" x14ac:dyDescent="0.25">
      <c r="A1" s="77" t="s">
        <v>358</v>
      </c>
      <c r="R1" s="288" t="s">
        <v>860</v>
      </c>
      <c r="S1" s="291"/>
    </row>
    <row r="2" spans="1:19" ht="6.75" customHeight="1" x14ac:dyDescent="0.2">
      <c r="A2" s="78"/>
      <c r="B2" s="12"/>
      <c r="C2" s="12"/>
      <c r="D2" s="12"/>
      <c r="E2" s="12"/>
      <c r="F2" s="12"/>
      <c r="G2" s="12"/>
      <c r="H2" s="12"/>
      <c r="I2" s="12"/>
      <c r="J2" s="12"/>
      <c r="K2" s="12"/>
      <c r="L2" s="12"/>
    </row>
    <row r="3" spans="1:19" ht="14.25" customHeight="1" x14ac:dyDescent="0.2">
      <c r="A3" s="79" t="s">
        <v>18</v>
      </c>
      <c r="B3" s="575" t="str">
        <f>IF(LEN('Contacts&amp;Annual Summary'!C9) &gt; 1,'Contacts&amp;Annual Summary'!C9,"")</f>
        <v>Slovakia</v>
      </c>
      <c r="C3" s="576"/>
      <c r="D3" s="576"/>
      <c r="E3" s="577"/>
      <c r="F3" s="46"/>
      <c r="G3" s="584" t="s">
        <v>249</v>
      </c>
      <c r="H3" s="584"/>
      <c r="I3" s="584"/>
      <c r="J3" s="584"/>
      <c r="K3" s="584"/>
      <c r="L3" s="584"/>
      <c r="M3" s="584"/>
      <c r="N3" s="584"/>
      <c r="O3" s="584"/>
      <c r="P3" s="584"/>
      <c r="Q3" s="584"/>
    </row>
    <row r="4" spans="1:19" ht="14.25" customHeight="1" x14ac:dyDescent="0.2">
      <c r="A4" s="79" t="s">
        <v>19</v>
      </c>
      <c r="B4" s="575">
        <f>'Contacts&amp;Annual Summary'!C8</f>
        <v>2020</v>
      </c>
      <c r="C4" s="576"/>
      <c r="D4" s="576"/>
      <c r="E4" s="577"/>
      <c r="F4" s="46"/>
      <c r="G4" s="584"/>
      <c r="H4" s="584"/>
      <c r="I4" s="584"/>
      <c r="J4" s="584"/>
      <c r="K4" s="584"/>
      <c r="L4" s="584"/>
      <c r="M4" s="584"/>
      <c r="N4" s="584"/>
      <c r="O4" s="584"/>
      <c r="P4" s="584"/>
      <c r="Q4" s="584"/>
    </row>
    <row r="5" spans="1:19" ht="14.25" customHeight="1" x14ac:dyDescent="0.2">
      <c r="A5" s="80" t="s">
        <v>198</v>
      </c>
      <c r="B5" s="575" t="s">
        <v>242</v>
      </c>
      <c r="C5" s="576"/>
      <c r="D5" s="576"/>
      <c r="E5" s="577"/>
      <c r="F5" s="46"/>
      <c r="G5" s="584"/>
      <c r="H5" s="584"/>
      <c r="I5" s="584"/>
      <c r="J5" s="584"/>
      <c r="K5" s="584"/>
      <c r="L5" s="584"/>
      <c r="M5" s="584"/>
      <c r="N5" s="584"/>
      <c r="O5" s="584"/>
      <c r="P5" s="584"/>
      <c r="Q5" s="584"/>
    </row>
    <row r="6" spans="1:19" ht="14.25" customHeight="1" x14ac:dyDescent="0.2">
      <c r="A6" s="79" t="s">
        <v>59</v>
      </c>
      <c r="B6" s="575" t="s">
        <v>98</v>
      </c>
      <c r="C6" s="576"/>
      <c r="D6" s="576"/>
      <c r="E6" s="577"/>
      <c r="F6" s="46"/>
      <c r="G6" s="584"/>
      <c r="H6" s="584"/>
      <c r="I6" s="584"/>
      <c r="J6" s="584"/>
      <c r="K6" s="584"/>
      <c r="L6" s="584"/>
      <c r="M6" s="584"/>
      <c r="N6" s="584"/>
      <c r="O6" s="584"/>
      <c r="P6" s="584"/>
      <c r="Q6" s="584"/>
    </row>
    <row r="7" spans="1:19" ht="14.25" customHeight="1" x14ac:dyDescent="0.2">
      <c r="A7" s="79" t="s">
        <v>60</v>
      </c>
      <c r="B7" s="622">
        <f>'Petrol (5)'!B7</f>
        <v>0</v>
      </c>
      <c r="C7" s="623"/>
      <c r="D7" s="623"/>
      <c r="E7" s="624"/>
      <c r="F7" s="46"/>
      <c r="G7" s="584"/>
      <c r="H7" s="584"/>
      <c r="I7" s="584"/>
      <c r="J7" s="584"/>
      <c r="K7" s="584"/>
      <c r="L7" s="584"/>
      <c r="M7" s="584"/>
      <c r="N7" s="584"/>
      <c r="O7" s="584"/>
      <c r="P7" s="584"/>
      <c r="Q7" s="584"/>
    </row>
    <row r="8" spans="1:19" ht="14.25" customHeight="1" x14ac:dyDescent="0.2">
      <c r="A8" s="79" t="s">
        <v>219</v>
      </c>
      <c r="B8" s="256">
        <v>0</v>
      </c>
      <c r="C8" s="585" t="str">
        <f>IF( B8="A","1st June to 31st August (arctic)","1st May to 30th September (normal)")</f>
        <v>1st May to 30th September (normal)</v>
      </c>
      <c r="D8" s="586"/>
      <c r="E8" s="587"/>
      <c r="F8" s="75"/>
      <c r="G8" s="584"/>
      <c r="H8" s="584"/>
      <c r="I8" s="584"/>
      <c r="J8" s="584"/>
      <c r="K8" s="584"/>
      <c r="L8" s="584"/>
      <c r="M8" s="584"/>
      <c r="N8" s="584"/>
      <c r="O8" s="584"/>
      <c r="P8" s="584"/>
      <c r="Q8" s="584"/>
    </row>
    <row r="9" spans="1:19" ht="14.25" customHeight="1" x14ac:dyDescent="0.2">
      <c r="A9" s="79" t="s">
        <v>359</v>
      </c>
      <c r="B9" s="431">
        <v>0</v>
      </c>
      <c r="C9" s="74" t="s">
        <v>229</v>
      </c>
      <c r="D9" s="75"/>
      <c r="E9" s="75"/>
      <c r="F9" s="75"/>
      <c r="G9" s="584"/>
      <c r="H9" s="584"/>
      <c r="I9" s="584"/>
      <c r="J9" s="584"/>
      <c r="K9" s="584"/>
      <c r="L9" s="584"/>
      <c r="M9" s="584"/>
      <c r="N9" s="584"/>
      <c r="O9" s="584"/>
      <c r="P9" s="584"/>
      <c r="Q9" s="584"/>
    </row>
    <row r="10" spans="1:19" s="12" customFormat="1" ht="20.25" customHeight="1" x14ac:dyDescent="0.2">
      <c r="A10" s="81" t="s">
        <v>83</v>
      </c>
      <c r="B10" s="81"/>
      <c r="C10" s="82"/>
      <c r="D10" s="82"/>
      <c r="E10" s="82"/>
      <c r="F10" s="82"/>
      <c r="G10" s="584"/>
      <c r="H10" s="584"/>
      <c r="I10" s="584"/>
      <c r="J10" s="584"/>
      <c r="K10" s="584"/>
      <c r="L10" s="584"/>
      <c r="M10" s="584"/>
      <c r="N10" s="584"/>
      <c r="O10" s="584"/>
      <c r="P10" s="584"/>
      <c r="Q10" s="584"/>
    </row>
    <row r="11" spans="1:19" ht="8.25" customHeight="1" x14ac:dyDescent="0.2">
      <c r="A11" s="83"/>
      <c r="B11" s="81"/>
      <c r="C11" s="81"/>
      <c r="D11" s="84"/>
      <c r="E11" s="84"/>
      <c r="F11" s="84"/>
      <c r="K11" s="84"/>
      <c r="L11" s="84"/>
    </row>
    <row r="12" spans="1:19" ht="16.5" customHeight="1" x14ac:dyDescent="0.25">
      <c r="A12" s="85" t="s">
        <v>81</v>
      </c>
      <c r="B12" s="81"/>
      <c r="C12" s="81"/>
      <c r="D12" s="84"/>
      <c r="E12" s="84"/>
      <c r="F12" s="84"/>
      <c r="K12" s="84"/>
      <c r="L12" s="84"/>
    </row>
    <row r="13" spans="1:19" ht="6.75" customHeight="1" x14ac:dyDescent="0.2">
      <c r="A13" s="27"/>
      <c r="B13" s="27"/>
      <c r="C13" s="27"/>
      <c r="D13" s="27"/>
      <c r="E13" s="27"/>
      <c r="F13" s="27"/>
      <c r="G13" s="27"/>
      <c r="H13" s="27"/>
      <c r="I13" s="27"/>
      <c r="J13" s="27"/>
      <c r="K13" s="27"/>
      <c r="L13" s="27"/>
    </row>
    <row r="14" spans="1:19" ht="27.75" customHeight="1" x14ac:dyDescent="0.2">
      <c r="A14" s="86" t="s">
        <v>54</v>
      </c>
      <c r="B14" s="86" t="s">
        <v>20</v>
      </c>
      <c r="C14" s="590" t="s">
        <v>220</v>
      </c>
      <c r="D14" s="591"/>
      <c r="E14" s="591"/>
      <c r="F14" s="591"/>
      <c r="G14" s="591"/>
      <c r="H14" s="591"/>
      <c r="I14" s="591"/>
      <c r="J14" s="591"/>
      <c r="K14" s="592"/>
      <c r="L14" s="581" t="s">
        <v>77</v>
      </c>
      <c r="M14" s="582"/>
      <c r="N14" s="582"/>
      <c r="O14" s="583"/>
      <c r="P14" s="601" t="s">
        <v>183</v>
      </c>
      <c r="Q14" s="602"/>
    </row>
    <row r="15" spans="1:19" ht="31.5" customHeight="1" x14ac:dyDescent="0.2">
      <c r="A15" s="87"/>
      <c r="B15" s="87"/>
      <c r="C15" s="593"/>
      <c r="D15" s="594"/>
      <c r="E15" s="594"/>
      <c r="F15" s="594"/>
      <c r="G15" s="594"/>
      <c r="H15" s="594"/>
      <c r="I15" s="594"/>
      <c r="J15" s="594"/>
      <c r="K15" s="595"/>
      <c r="L15" s="596" t="s">
        <v>26</v>
      </c>
      <c r="M15" s="596"/>
      <c r="N15" s="599" t="s">
        <v>211</v>
      </c>
      <c r="O15" s="600"/>
      <c r="P15" s="588" t="s">
        <v>184</v>
      </c>
      <c r="Q15" s="589"/>
    </row>
    <row r="16" spans="1:19" ht="49.5" customHeight="1" x14ac:dyDescent="0.2">
      <c r="A16" s="88"/>
      <c r="B16" s="88"/>
      <c r="C16" s="89" t="s">
        <v>61</v>
      </c>
      <c r="D16" s="90" t="s">
        <v>22</v>
      </c>
      <c r="E16" s="90" t="s">
        <v>23</v>
      </c>
      <c r="F16" s="91" t="s">
        <v>206</v>
      </c>
      <c r="G16" s="92" t="s">
        <v>24</v>
      </c>
      <c r="H16" s="89" t="s">
        <v>25</v>
      </c>
      <c r="I16" s="93" t="s">
        <v>213</v>
      </c>
      <c r="J16" s="93" t="s">
        <v>212</v>
      </c>
      <c r="K16" s="93" t="s">
        <v>214</v>
      </c>
      <c r="L16" s="94" t="s">
        <v>22</v>
      </c>
      <c r="M16" s="94" t="s">
        <v>23</v>
      </c>
      <c r="N16" s="95" t="s">
        <v>22</v>
      </c>
      <c r="O16" s="96" t="s">
        <v>23</v>
      </c>
      <c r="P16" s="207" t="s">
        <v>63</v>
      </c>
      <c r="Q16" s="208" t="s">
        <v>72</v>
      </c>
    </row>
    <row r="17" spans="1:23" ht="13.5" customHeight="1" x14ac:dyDescent="0.2">
      <c r="A17" s="97" t="s">
        <v>28</v>
      </c>
      <c r="B17" s="98" t="s">
        <v>4</v>
      </c>
      <c r="C17" s="409">
        <v>0</v>
      </c>
      <c r="D17" s="450">
        <v>0</v>
      </c>
      <c r="E17" s="450">
        <v>0</v>
      </c>
      <c r="F17" s="450">
        <v>0</v>
      </c>
      <c r="G17" s="450">
        <v>0</v>
      </c>
      <c r="H17" s="450">
        <v>0</v>
      </c>
      <c r="I17" s="409">
        <v>0</v>
      </c>
      <c r="J17" s="450">
        <v>0</v>
      </c>
      <c r="K17" s="450">
        <v>0</v>
      </c>
      <c r="L17" s="450"/>
      <c r="M17" s="450"/>
      <c r="N17" s="99" t="s">
        <v>185</v>
      </c>
      <c r="O17" s="100"/>
      <c r="P17" s="268" t="s">
        <v>191</v>
      </c>
      <c r="Q17" s="102">
        <v>2005</v>
      </c>
    </row>
    <row r="18" spans="1:23" ht="13.5" customHeight="1" x14ac:dyDescent="0.2">
      <c r="A18" s="97" t="s">
        <v>27</v>
      </c>
      <c r="B18" s="98" t="s">
        <v>4</v>
      </c>
      <c r="C18" s="409">
        <v>0</v>
      </c>
      <c r="D18" s="450">
        <v>0</v>
      </c>
      <c r="E18" s="450">
        <v>0</v>
      </c>
      <c r="F18" s="450">
        <v>0</v>
      </c>
      <c r="G18" s="450">
        <v>0</v>
      </c>
      <c r="H18" s="450">
        <v>0</v>
      </c>
      <c r="I18" s="409">
        <v>0</v>
      </c>
      <c r="J18" s="450">
        <v>0</v>
      </c>
      <c r="K18" s="450">
        <v>0</v>
      </c>
      <c r="L18" s="450"/>
      <c r="M18" s="450"/>
      <c r="N18" s="99" t="s">
        <v>186</v>
      </c>
      <c r="O18" s="103"/>
      <c r="P18" s="268" t="s">
        <v>192</v>
      </c>
      <c r="Q18" s="102">
        <v>2005</v>
      </c>
    </row>
    <row r="19" spans="1:23" ht="13.5" customHeight="1" x14ac:dyDescent="0.2">
      <c r="A19" s="32" t="s">
        <v>255</v>
      </c>
      <c r="B19" s="104" t="s">
        <v>5</v>
      </c>
      <c r="C19" s="409"/>
      <c r="D19" s="450"/>
      <c r="E19" s="450"/>
      <c r="F19" s="450"/>
      <c r="G19" s="450"/>
      <c r="H19" s="450"/>
      <c r="I19" s="409"/>
      <c r="J19" s="450"/>
      <c r="K19" s="450"/>
      <c r="L19" s="450"/>
      <c r="M19" s="450"/>
      <c r="N19" s="105"/>
      <c r="O19" s="106" t="s">
        <v>187</v>
      </c>
      <c r="P19" s="107"/>
      <c r="Q19" s="107"/>
    </row>
    <row r="20" spans="1:23" ht="13.5" customHeight="1" x14ac:dyDescent="0.2">
      <c r="A20" s="108" t="s">
        <v>246</v>
      </c>
      <c r="B20" s="109"/>
      <c r="C20" s="409">
        <v>0</v>
      </c>
      <c r="D20" s="450">
        <v>0</v>
      </c>
      <c r="E20" s="450">
        <v>0</v>
      </c>
      <c r="F20" s="450">
        <v>0</v>
      </c>
      <c r="G20" s="450">
        <v>0</v>
      </c>
      <c r="H20" s="450">
        <v>0</v>
      </c>
      <c r="I20" s="409">
        <v>0</v>
      </c>
      <c r="J20" s="450">
        <v>0</v>
      </c>
      <c r="K20" s="450">
        <v>0</v>
      </c>
      <c r="L20" s="450"/>
      <c r="M20" s="450"/>
      <c r="N20" s="110"/>
      <c r="O20" s="111">
        <f>IF(E8="A",70,60)</f>
        <v>60</v>
      </c>
      <c r="P20" s="102" t="s">
        <v>360</v>
      </c>
      <c r="Q20" s="102">
        <v>2007</v>
      </c>
    </row>
    <row r="21" spans="1:23" ht="13.5" customHeight="1" x14ac:dyDescent="0.2">
      <c r="A21" s="33" t="s">
        <v>30</v>
      </c>
      <c r="B21" s="112"/>
      <c r="C21" s="409"/>
      <c r="D21" s="450"/>
      <c r="E21" s="450"/>
      <c r="F21" s="450"/>
      <c r="G21" s="450"/>
      <c r="H21" s="450"/>
      <c r="I21" s="409"/>
      <c r="J21" s="450"/>
      <c r="K21" s="450"/>
      <c r="L21" s="450"/>
      <c r="M21" s="450"/>
      <c r="N21" s="112"/>
      <c r="O21" s="113"/>
      <c r="P21" s="603" t="s">
        <v>67</v>
      </c>
      <c r="Q21" s="115"/>
    </row>
    <row r="22" spans="1:23" ht="13.5" customHeight="1" x14ac:dyDescent="0.2">
      <c r="A22" s="116" t="s">
        <v>93</v>
      </c>
      <c r="B22" s="117" t="s">
        <v>228</v>
      </c>
      <c r="C22" s="409">
        <v>0</v>
      </c>
      <c r="D22" s="450">
        <v>0</v>
      </c>
      <c r="E22" s="450">
        <v>0</v>
      </c>
      <c r="F22" s="450">
        <v>0</v>
      </c>
      <c r="G22" s="450">
        <v>0</v>
      </c>
      <c r="H22" s="450">
        <v>0</v>
      </c>
      <c r="I22" s="409">
        <v>0</v>
      </c>
      <c r="J22" s="450">
        <v>0</v>
      </c>
      <c r="K22" s="450">
        <v>0</v>
      </c>
      <c r="L22" s="450"/>
      <c r="M22" s="450"/>
      <c r="N22" s="118">
        <v>46</v>
      </c>
      <c r="O22" s="119"/>
      <c r="P22" s="604"/>
      <c r="Q22" s="115">
        <v>2000</v>
      </c>
    </row>
    <row r="23" spans="1:23" ht="13.5" customHeight="1" x14ac:dyDescent="0.2">
      <c r="A23" s="120" t="s">
        <v>92</v>
      </c>
      <c r="B23" s="110" t="s">
        <v>228</v>
      </c>
      <c r="C23" s="409">
        <v>0</v>
      </c>
      <c r="D23" s="450">
        <v>0</v>
      </c>
      <c r="E23" s="450">
        <v>0</v>
      </c>
      <c r="F23" s="450">
        <v>0</v>
      </c>
      <c r="G23" s="450">
        <v>0</v>
      </c>
      <c r="H23" s="450">
        <v>0</v>
      </c>
      <c r="I23" s="409">
        <v>0</v>
      </c>
      <c r="J23" s="450">
        <v>0</v>
      </c>
      <c r="K23" s="450">
        <v>0</v>
      </c>
      <c r="L23" s="450"/>
      <c r="M23" s="450"/>
      <c r="N23" s="121">
        <v>75</v>
      </c>
      <c r="O23" s="122"/>
      <c r="P23" s="605"/>
      <c r="Q23" s="123"/>
    </row>
    <row r="24" spans="1:23" ht="13.5" customHeight="1" x14ac:dyDescent="0.2">
      <c r="A24" s="33" t="s">
        <v>31</v>
      </c>
      <c r="B24" s="112"/>
      <c r="C24" s="409"/>
      <c r="D24" s="450"/>
      <c r="E24" s="450"/>
      <c r="F24" s="450"/>
      <c r="G24" s="450"/>
      <c r="H24" s="450"/>
      <c r="I24" s="409"/>
      <c r="J24" s="450"/>
      <c r="K24" s="450"/>
      <c r="L24" s="450"/>
      <c r="M24" s="450"/>
      <c r="N24" s="112"/>
      <c r="O24" s="113"/>
      <c r="P24" s="107"/>
      <c r="Q24" s="124"/>
    </row>
    <row r="25" spans="1:23" ht="33.75" x14ac:dyDescent="0.2">
      <c r="A25" s="116" t="s">
        <v>94</v>
      </c>
      <c r="B25" s="117" t="s">
        <v>228</v>
      </c>
      <c r="C25" s="409">
        <v>0</v>
      </c>
      <c r="D25" s="450">
        <v>0</v>
      </c>
      <c r="E25" s="450">
        <v>0</v>
      </c>
      <c r="F25" s="450">
        <v>0</v>
      </c>
      <c r="G25" s="450">
        <v>0</v>
      </c>
      <c r="H25" s="450">
        <v>0</v>
      </c>
      <c r="I25" s="409">
        <v>0</v>
      </c>
      <c r="J25" s="450">
        <v>0</v>
      </c>
      <c r="K25" s="450">
        <v>0</v>
      </c>
      <c r="L25" s="450"/>
      <c r="M25" s="450"/>
      <c r="N25" s="112"/>
      <c r="O25" s="125" t="s">
        <v>188</v>
      </c>
      <c r="P25" s="115" t="s">
        <v>361</v>
      </c>
      <c r="Q25" s="115" t="s">
        <v>364</v>
      </c>
    </row>
    <row r="26" spans="1:23" ht="22.5" x14ac:dyDescent="0.2">
      <c r="A26" s="116" t="s">
        <v>32</v>
      </c>
      <c r="B26" s="117" t="s">
        <v>228</v>
      </c>
      <c r="C26" s="409">
        <v>0</v>
      </c>
      <c r="D26" s="450">
        <v>0</v>
      </c>
      <c r="E26" s="450">
        <v>0</v>
      </c>
      <c r="F26" s="450">
        <v>0</v>
      </c>
      <c r="G26" s="450">
        <v>0</v>
      </c>
      <c r="H26" s="450">
        <v>0</v>
      </c>
      <c r="I26" s="409">
        <v>0</v>
      </c>
      <c r="J26" s="450">
        <v>0</v>
      </c>
      <c r="K26" s="450">
        <v>0</v>
      </c>
      <c r="L26" s="450"/>
      <c r="M26" s="450"/>
      <c r="N26" s="112"/>
      <c r="O26" s="125">
        <v>35</v>
      </c>
      <c r="P26" s="115" t="s">
        <v>362</v>
      </c>
      <c r="Q26" s="115" t="s">
        <v>363</v>
      </c>
    </row>
    <row r="27" spans="1:23" ht="33.75" x14ac:dyDescent="0.2">
      <c r="A27" s="120" t="s">
        <v>33</v>
      </c>
      <c r="B27" s="110" t="s">
        <v>228</v>
      </c>
      <c r="C27" s="409">
        <v>0</v>
      </c>
      <c r="D27" s="450">
        <v>0</v>
      </c>
      <c r="E27" s="450">
        <v>0</v>
      </c>
      <c r="F27" s="450">
        <v>0</v>
      </c>
      <c r="G27" s="450">
        <v>0</v>
      </c>
      <c r="H27" s="450">
        <v>0</v>
      </c>
      <c r="I27" s="409">
        <v>0</v>
      </c>
      <c r="J27" s="450">
        <v>0</v>
      </c>
      <c r="K27" s="450">
        <v>0</v>
      </c>
      <c r="L27" s="450"/>
      <c r="M27" s="450"/>
      <c r="N27" s="109"/>
      <c r="O27" s="111">
        <v>1</v>
      </c>
      <c r="P27" s="102" t="s">
        <v>365</v>
      </c>
      <c r="Q27" s="102" t="s">
        <v>366</v>
      </c>
    </row>
    <row r="28" spans="1:23" ht="24.75" customHeight="1" x14ac:dyDescent="0.2">
      <c r="A28" s="97" t="str">
        <f>IF(C29&gt;0,"Do not complete","Oxygen content")</f>
        <v>Oxygen content</v>
      </c>
      <c r="B28" s="98" t="s">
        <v>6</v>
      </c>
      <c r="C28" s="409">
        <v>0</v>
      </c>
      <c r="D28" s="450">
        <v>0</v>
      </c>
      <c r="E28" s="450">
        <v>0</v>
      </c>
      <c r="F28" s="450">
        <v>0</v>
      </c>
      <c r="G28" s="450">
        <v>0</v>
      </c>
      <c r="H28" s="450">
        <v>0</v>
      </c>
      <c r="I28" s="409">
        <v>0</v>
      </c>
      <c r="J28" s="450">
        <v>0</v>
      </c>
      <c r="K28" s="450">
        <v>0</v>
      </c>
      <c r="L28" s="450"/>
      <c r="M28" s="450"/>
      <c r="N28" s="105"/>
      <c r="O28" s="230">
        <v>3.7</v>
      </c>
      <c r="P28" s="603" t="s">
        <v>367</v>
      </c>
      <c r="Q28" s="603" t="s">
        <v>368</v>
      </c>
      <c r="W28" s="42"/>
    </row>
    <row r="29" spans="1:23" ht="24.75" customHeight="1" x14ac:dyDescent="0.2">
      <c r="A29" s="135" t="str">
        <f>IF(C28&gt;0,"Do not complete","Oxygen content*
*petrol with 5% (v/v) or less ethanol content")</f>
        <v>Oxygen content*
*petrol with 5% (v/v) or less ethanol content</v>
      </c>
      <c r="B29" s="98" t="s">
        <v>6</v>
      </c>
      <c r="C29" s="409">
        <v>0</v>
      </c>
      <c r="D29" s="450">
        <v>0</v>
      </c>
      <c r="E29" s="450">
        <v>0</v>
      </c>
      <c r="F29" s="450">
        <v>0</v>
      </c>
      <c r="G29" s="450">
        <v>0</v>
      </c>
      <c r="H29" s="450">
        <v>0</v>
      </c>
      <c r="I29" s="409">
        <v>0</v>
      </c>
      <c r="J29" s="450">
        <v>0</v>
      </c>
      <c r="K29" s="450">
        <v>0</v>
      </c>
      <c r="L29" s="450"/>
      <c r="M29" s="450"/>
      <c r="N29" s="110"/>
      <c r="O29" s="231">
        <v>2.7</v>
      </c>
      <c r="P29" s="605"/>
      <c r="Q29" s="605"/>
      <c r="W29" s="42"/>
    </row>
    <row r="30" spans="1:23" ht="14.25" customHeight="1" x14ac:dyDescent="0.2">
      <c r="A30" s="33" t="s">
        <v>35</v>
      </c>
      <c r="B30" s="112"/>
      <c r="C30" s="409"/>
      <c r="D30" s="450"/>
      <c r="E30" s="450"/>
      <c r="F30" s="450"/>
      <c r="G30" s="450"/>
      <c r="H30" s="450"/>
      <c r="I30" s="409"/>
      <c r="J30" s="450"/>
      <c r="K30" s="450"/>
      <c r="L30" s="450"/>
      <c r="M30" s="450"/>
      <c r="N30" s="112"/>
      <c r="O30" s="113"/>
      <c r="P30" s="126"/>
      <c r="Q30" s="127"/>
      <c r="W30" s="42"/>
    </row>
    <row r="31" spans="1:23" ht="14.25" customHeight="1" x14ac:dyDescent="0.2">
      <c r="A31" s="116" t="s">
        <v>7</v>
      </c>
      <c r="B31" s="117" t="s">
        <v>228</v>
      </c>
      <c r="C31" s="409">
        <v>0</v>
      </c>
      <c r="D31" s="450">
        <v>0</v>
      </c>
      <c r="E31" s="450">
        <v>0</v>
      </c>
      <c r="F31" s="450">
        <v>0</v>
      </c>
      <c r="G31" s="450">
        <v>0</v>
      </c>
      <c r="H31" s="450">
        <v>0</v>
      </c>
      <c r="I31" s="409">
        <v>0</v>
      </c>
      <c r="J31" s="450">
        <v>0</v>
      </c>
      <c r="K31" s="450">
        <v>0</v>
      </c>
      <c r="L31" s="450"/>
      <c r="M31" s="450"/>
      <c r="N31" s="112"/>
      <c r="O31" s="113">
        <v>3</v>
      </c>
      <c r="P31" s="128"/>
      <c r="Q31" s="129"/>
    </row>
    <row r="32" spans="1:23" ht="14.25" customHeight="1" x14ac:dyDescent="0.2">
      <c r="A32" s="116" t="s">
        <v>8</v>
      </c>
      <c r="B32" s="117" t="s">
        <v>228</v>
      </c>
      <c r="C32" s="409">
        <v>0</v>
      </c>
      <c r="D32" s="450">
        <v>0</v>
      </c>
      <c r="E32" s="450">
        <v>0</v>
      </c>
      <c r="F32" s="450">
        <v>0</v>
      </c>
      <c r="G32" s="450">
        <v>0</v>
      </c>
      <c r="H32" s="450">
        <v>0</v>
      </c>
      <c r="I32" s="409">
        <v>0</v>
      </c>
      <c r="J32" s="450">
        <v>0</v>
      </c>
      <c r="K32" s="450">
        <v>0</v>
      </c>
      <c r="L32" s="450"/>
      <c r="M32" s="450"/>
      <c r="N32" s="112"/>
      <c r="O32" s="130">
        <v>10</v>
      </c>
      <c r="P32" s="128"/>
      <c r="Q32" s="129"/>
    </row>
    <row r="33" spans="1:152" ht="14.25" customHeight="1" x14ac:dyDescent="0.2">
      <c r="A33" s="116" t="s">
        <v>36</v>
      </c>
      <c r="B33" s="117" t="s">
        <v>228</v>
      </c>
      <c r="C33" s="409">
        <v>0</v>
      </c>
      <c r="D33" s="450">
        <v>0</v>
      </c>
      <c r="E33" s="450">
        <v>0</v>
      </c>
      <c r="F33" s="450">
        <v>0</v>
      </c>
      <c r="G33" s="450">
        <v>0</v>
      </c>
      <c r="H33" s="450">
        <v>0</v>
      </c>
      <c r="I33" s="409">
        <v>0</v>
      </c>
      <c r="J33" s="450">
        <v>0</v>
      </c>
      <c r="K33" s="450">
        <v>0</v>
      </c>
      <c r="L33" s="450"/>
      <c r="M33" s="450"/>
      <c r="N33" s="112"/>
      <c r="O33" s="130">
        <v>12</v>
      </c>
      <c r="P33" s="269" t="s">
        <v>79</v>
      </c>
      <c r="Q33" s="115">
        <v>1997</v>
      </c>
    </row>
    <row r="34" spans="1:152" ht="14.25" customHeight="1" x14ac:dyDescent="0.2">
      <c r="A34" s="116" t="s">
        <v>37</v>
      </c>
      <c r="B34" s="117" t="s">
        <v>228</v>
      </c>
      <c r="C34" s="409">
        <v>0</v>
      </c>
      <c r="D34" s="450">
        <v>0</v>
      </c>
      <c r="E34" s="450">
        <v>0</v>
      </c>
      <c r="F34" s="450">
        <v>0</v>
      </c>
      <c r="G34" s="450">
        <v>0</v>
      </c>
      <c r="H34" s="450">
        <v>0</v>
      </c>
      <c r="I34" s="409">
        <v>0</v>
      </c>
      <c r="J34" s="450">
        <v>0</v>
      </c>
      <c r="K34" s="450">
        <v>0</v>
      </c>
      <c r="L34" s="450"/>
      <c r="M34" s="450"/>
      <c r="N34" s="112"/>
      <c r="O34" s="130">
        <v>15</v>
      </c>
      <c r="P34" s="269" t="s">
        <v>195</v>
      </c>
      <c r="Q34" s="115">
        <v>2000</v>
      </c>
    </row>
    <row r="35" spans="1:152" ht="14.25" customHeight="1" x14ac:dyDescent="0.2">
      <c r="A35" s="116" t="s">
        <v>38</v>
      </c>
      <c r="B35" s="117" t="s">
        <v>228</v>
      </c>
      <c r="C35" s="409">
        <v>0</v>
      </c>
      <c r="D35" s="450">
        <v>0</v>
      </c>
      <c r="E35" s="450">
        <v>0</v>
      </c>
      <c r="F35" s="450">
        <v>0</v>
      </c>
      <c r="G35" s="450">
        <v>0</v>
      </c>
      <c r="H35" s="450">
        <v>0</v>
      </c>
      <c r="I35" s="409">
        <v>0</v>
      </c>
      <c r="J35" s="450">
        <v>0</v>
      </c>
      <c r="K35" s="450">
        <v>0</v>
      </c>
      <c r="L35" s="450"/>
      <c r="M35" s="450"/>
      <c r="N35" s="112"/>
      <c r="O35" s="130">
        <v>15</v>
      </c>
      <c r="P35" s="269" t="s">
        <v>362</v>
      </c>
      <c r="Q35" s="115">
        <v>2008</v>
      </c>
    </row>
    <row r="36" spans="1:152" s="132" customFormat="1" ht="21.75" customHeight="1" x14ac:dyDescent="0.2">
      <c r="A36" s="131" t="s">
        <v>189</v>
      </c>
      <c r="B36" s="117" t="s">
        <v>228</v>
      </c>
      <c r="C36" s="409">
        <v>0</v>
      </c>
      <c r="D36" s="450">
        <v>0</v>
      </c>
      <c r="E36" s="450">
        <v>0</v>
      </c>
      <c r="F36" s="450">
        <v>0</v>
      </c>
      <c r="G36" s="450">
        <v>0</v>
      </c>
      <c r="H36" s="450">
        <v>0</v>
      </c>
      <c r="I36" s="409">
        <v>0</v>
      </c>
      <c r="J36" s="450">
        <v>0</v>
      </c>
      <c r="K36" s="450">
        <v>0</v>
      </c>
      <c r="L36" s="450"/>
      <c r="M36" s="450"/>
      <c r="N36" s="112"/>
      <c r="O36" s="130">
        <v>22</v>
      </c>
      <c r="P36" s="128"/>
      <c r="Q36" s="129"/>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row>
    <row r="37" spans="1:152" ht="18" customHeight="1" x14ac:dyDescent="0.2">
      <c r="A37" s="120" t="s">
        <v>40</v>
      </c>
      <c r="B37" s="110" t="s">
        <v>228</v>
      </c>
      <c r="C37" s="409">
        <v>0</v>
      </c>
      <c r="D37" s="450">
        <v>0</v>
      </c>
      <c r="E37" s="450">
        <v>0</v>
      </c>
      <c r="F37" s="450">
        <v>0</v>
      </c>
      <c r="G37" s="450">
        <v>0</v>
      </c>
      <c r="H37" s="450">
        <v>0</v>
      </c>
      <c r="I37" s="409">
        <v>0</v>
      </c>
      <c r="J37" s="450">
        <v>0</v>
      </c>
      <c r="K37" s="450">
        <v>0</v>
      </c>
      <c r="L37" s="450"/>
      <c r="M37" s="450"/>
      <c r="N37" s="109"/>
      <c r="O37" s="133">
        <v>15</v>
      </c>
      <c r="P37" s="123"/>
      <c r="Q37" s="134"/>
    </row>
    <row r="38" spans="1:152" ht="57" customHeight="1" x14ac:dyDescent="0.2">
      <c r="A38" s="135" t="s">
        <v>41</v>
      </c>
      <c r="B38" s="136" t="s">
        <v>9</v>
      </c>
      <c r="C38" s="409">
        <v>0</v>
      </c>
      <c r="D38" s="450">
        <v>0</v>
      </c>
      <c r="E38" s="450">
        <v>0</v>
      </c>
      <c r="F38" s="450">
        <v>0</v>
      </c>
      <c r="G38" s="450">
        <v>0</v>
      </c>
      <c r="H38" s="450">
        <v>0</v>
      </c>
      <c r="I38" s="409">
        <v>0</v>
      </c>
      <c r="J38" s="450">
        <v>0</v>
      </c>
      <c r="K38" s="450">
        <v>0</v>
      </c>
      <c r="L38" s="450"/>
      <c r="M38" s="450"/>
      <c r="N38" s="136"/>
      <c r="O38" s="103">
        <v>10</v>
      </c>
      <c r="P38" s="137" t="s">
        <v>369</v>
      </c>
      <c r="Q38" s="137" t="s">
        <v>370</v>
      </c>
    </row>
    <row r="39" spans="1:152" ht="13.5" customHeight="1" x14ac:dyDescent="0.2">
      <c r="A39" s="97" t="s">
        <v>42</v>
      </c>
      <c r="B39" s="136" t="s">
        <v>10</v>
      </c>
      <c r="C39" s="409">
        <v>0</v>
      </c>
      <c r="D39" s="450">
        <v>0</v>
      </c>
      <c r="E39" s="450">
        <v>0</v>
      </c>
      <c r="F39" s="450">
        <v>0</v>
      </c>
      <c r="G39" s="450">
        <v>0</v>
      </c>
      <c r="H39" s="450">
        <v>0</v>
      </c>
      <c r="I39" s="409">
        <v>0</v>
      </c>
      <c r="J39" s="450">
        <v>0</v>
      </c>
      <c r="K39" s="450">
        <v>0</v>
      </c>
      <c r="L39" s="450"/>
      <c r="M39" s="450"/>
      <c r="N39" s="136"/>
      <c r="O39" s="138">
        <v>5.0000000000000001E-3</v>
      </c>
      <c r="P39" s="139" t="s">
        <v>80</v>
      </c>
      <c r="Q39" s="139">
        <v>1996</v>
      </c>
    </row>
    <row r="40" spans="1:152" s="82" customFormat="1" ht="22.5" customHeight="1" x14ac:dyDescent="0.2">
      <c r="A40" s="140" t="s">
        <v>348</v>
      </c>
      <c r="B40" s="141" t="s">
        <v>221</v>
      </c>
      <c r="C40" s="409">
        <v>0</v>
      </c>
      <c r="D40" s="450">
        <v>0</v>
      </c>
      <c r="E40" s="450">
        <v>0</v>
      </c>
      <c r="F40" s="450">
        <v>0</v>
      </c>
      <c r="G40" s="450">
        <v>0</v>
      </c>
      <c r="H40" s="450">
        <v>0</v>
      </c>
      <c r="I40" s="409">
        <v>0</v>
      </c>
      <c r="J40" s="450">
        <v>0</v>
      </c>
      <c r="K40" s="450">
        <v>0</v>
      </c>
      <c r="L40" s="450"/>
      <c r="M40" s="450"/>
      <c r="N40" s="141"/>
      <c r="O40" s="141">
        <v>2</v>
      </c>
      <c r="P40" s="217" t="s">
        <v>371</v>
      </c>
      <c r="Q40" s="217" t="s">
        <v>372</v>
      </c>
    </row>
    <row r="41" spans="1:152" s="142" customFormat="1" ht="3.75" customHeight="1" x14ac:dyDescent="0.2">
      <c r="A41" s="81"/>
      <c r="M41" s="4"/>
      <c r="N41" s="4"/>
    </row>
    <row r="42" spans="1:152" ht="13.5" customHeight="1" x14ac:dyDescent="0.25">
      <c r="A42" s="85" t="s">
        <v>82</v>
      </c>
      <c r="B42" s="143"/>
      <c r="C42" s="143"/>
      <c r="D42" s="143"/>
      <c r="E42" s="143"/>
      <c r="F42" s="143"/>
      <c r="G42" s="143"/>
      <c r="H42" s="143"/>
      <c r="I42" s="143"/>
      <c r="J42" s="143"/>
      <c r="K42" s="143"/>
      <c r="L42" s="143"/>
    </row>
    <row r="43" spans="1:152" ht="6" customHeight="1" x14ac:dyDescent="0.2">
      <c r="A43" s="144"/>
      <c r="B43" s="144"/>
      <c r="C43" s="144"/>
      <c r="D43" s="144"/>
      <c r="E43" s="144"/>
      <c r="F43" s="144"/>
      <c r="G43" s="144"/>
      <c r="H43" s="144"/>
      <c r="I43" s="144"/>
      <c r="J43" s="144"/>
      <c r="K43" s="144"/>
      <c r="L43" s="144"/>
    </row>
    <row r="44" spans="1:152" x14ac:dyDescent="0.2">
      <c r="A44" s="581" t="s">
        <v>43</v>
      </c>
      <c r="B44" s="582"/>
      <c r="C44" s="582"/>
      <c r="D44" s="583"/>
      <c r="E44" s="12"/>
      <c r="F44" s="12"/>
      <c r="G44" s="12"/>
      <c r="H44" s="12"/>
      <c r="I44" s="12"/>
      <c r="J44" s="12"/>
      <c r="K44" s="12"/>
      <c r="L44" s="12"/>
    </row>
    <row r="45" spans="1:152" ht="13.15" customHeight="1" x14ac:dyDescent="0.2">
      <c r="A45" s="141" t="s">
        <v>44</v>
      </c>
      <c r="B45" s="433">
        <v>0</v>
      </c>
      <c r="C45" s="141" t="s">
        <v>49</v>
      </c>
      <c r="D45" s="433">
        <v>0</v>
      </c>
      <c r="E45" s="597" t="s">
        <v>373</v>
      </c>
      <c r="F45" s="598"/>
      <c r="G45" s="598"/>
      <c r="H45" s="598"/>
      <c r="I45" s="598"/>
      <c r="J45" s="598"/>
      <c r="K45" s="598"/>
      <c r="L45" s="598"/>
    </row>
    <row r="46" spans="1:152" x14ac:dyDescent="0.2">
      <c r="A46" s="141" t="s">
        <v>45</v>
      </c>
      <c r="B46" s="433">
        <v>0</v>
      </c>
      <c r="C46" s="141" t="s">
        <v>12</v>
      </c>
      <c r="D46" s="433">
        <v>0</v>
      </c>
      <c r="E46" s="597"/>
      <c r="F46" s="598"/>
      <c r="G46" s="598"/>
      <c r="H46" s="598"/>
      <c r="I46" s="598"/>
      <c r="J46" s="598"/>
      <c r="K46" s="598"/>
      <c r="L46" s="598"/>
    </row>
    <row r="47" spans="1:152" ht="13.15" customHeight="1" x14ac:dyDescent="0.2">
      <c r="A47" s="141" t="s">
        <v>46</v>
      </c>
      <c r="B47" s="433">
        <v>0</v>
      </c>
      <c r="C47" s="141" t="s">
        <v>13</v>
      </c>
      <c r="D47" s="433">
        <v>0</v>
      </c>
      <c r="E47" s="597" t="s">
        <v>250</v>
      </c>
      <c r="F47" s="598"/>
      <c r="G47" s="598"/>
      <c r="H47" s="598"/>
      <c r="I47" s="598"/>
      <c r="J47" s="598"/>
      <c r="K47" s="598"/>
      <c r="L47" s="598"/>
    </row>
    <row r="48" spans="1:152" ht="13.15" customHeight="1" x14ac:dyDescent="0.2">
      <c r="A48" s="141" t="s">
        <v>11</v>
      </c>
      <c r="B48" s="433">
        <v>0</v>
      </c>
      <c r="C48" s="141" t="s">
        <v>50</v>
      </c>
      <c r="D48" s="433">
        <v>0</v>
      </c>
      <c r="E48" s="597" t="s">
        <v>251</v>
      </c>
      <c r="F48" s="598"/>
      <c r="G48" s="598"/>
      <c r="H48" s="598"/>
      <c r="I48" s="598"/>
      <c r="J48" s="598"/>
      <c r="K48" s="598"/>
      <c r="L48" s="598"/>
    </row>
    <row r="49" spans="1:14" ht="13.15" customHeight="1" x14ac:dyDescent="0.2">
      <c r="A49" s="141" t="s">
        <v>47</v>
      </c>
      <c r="B49" s="433">
        <v>0</v>
      </c>
      <c r="C49" s="141" t="s">
        <v>14</v>
      </c>
      <c r="D49" s="433">
        <v>0</v>
      </c>
      <c r="E49" s="597" t="s">
        <v>252</v>
      </c>
      <c r="F49" s="598"/>
      <c r="G49" s="598"/>
      <c r="H49" s="598"/>
      <c r="I49" s="598"/>
      <c r="J49" s="598"/>
      <c r="K49" s="598"/>
      <c r="L49" s="598"/>
    </row>
    <row r="50" spans="1:14" ht="13.5" customHeight="1" thickBot="1" x14ac:dyDescent="0.25">
      <c r="A50" s="141" t="s">
        <v>48</v>
      </c>
      <c r="B50" s="433">
        <v>0</v>
      </c>
      <c r="C50" s="141" t="s">
        <v>51</v>
      </c>
      <c r="D50" s="433">
        <v>0</v>
      </c>
      <c r="E50" s="618" t="s">
        <v>190</v>
      </c>
      <c r="F50" s="598"/>
      <c r="G50" s="598"/>
      <c r="H50" s="598"/>
      <c r="I50" s="598"/>
      <c r="J50" s="598"/>
      <c r="K50" s="598"/>
      <c r="L50" s="598"/>
    </row>
    <row r="51" spans="1:14" ht="13.15" customHeight="1" thickBot="1" x14ac:dyDescent="0.25">
      <c r="C51" s="145" t="s">
        <v>244</v>
      </c>
      <c r="D51" s="434">
        <f>SUM(B45:B50,D45:D50)</f>
        <v>0</v>
      </c>
      <c r="E51" s="619" t="s">
        <v>256</v>
      </c>
      <c r="F51" s="620"/>
      <c r="G51" s="620"/>
      <c r="H51" s="620"/>
      <c r="I51" s="620"/>
      <c r="J51" s="620"/>
      <c r="K51" s="620"/>
      <c r="L51" s="620"/>
    </row>
    <row r="52" spans="1:14" ht="8.25" customHeight="1" x14ac:dyDescent="0.2">
      <c r="C52" s="12"/>
      <c r="D52" s="12"/>
      <c r="E52" s="12"/>
      <c r="F52" s="12"/>
      <c r="G52" s="12"/>
      <c r="H52" s="12"/>
      <c r="I52" s="12"/>
      <c r="J52" s="12"/>
      <c r="K52" s="12"/>
      <c r="L52" s="12"/>
    </row>
    <row r="53" spans="1:14" ht="15" customHeight="1" x14ac:dyDescent="0.2">
      <c r="A53" s="146" t="s">
        <v>96</v>
      </c>
    </row>
    <row r="54" spans="1:14" ht="41.25" customHeight="1" x14ac:dyDescent="0.2">
      <c r="A54" s="611"/>
      <c r="B54" s="612"/>
      <c r="C54" s="612"/>
      <c r="D54" s="612"/>
      <c r="E54" s="612"/>
      <c r="F54" s="612"/>
      <c r="G54" s="612"/>
      <c r="H54" s="612"/>
      <c r="I54" s="612"/>
      <c r="J54" s="612"/>
      <c r="K54" s="612"/>
      <c r="L54" s="613"/>
    </row>
    <row r="55" spans="1:14" ht="6.75" customHeight="1" x14ac:dyDescent="0.2">
      <c r="A55" s="147"/>
      <c r="B55" s="143"/>
      <c r="C55" s="143"/>
      <c r="D55" s="143"/>
      <c r="E55" s="143"/>
      <c r="F55" s="143"/>
      <c r="G55" s="143"/>
      <c r="H55" s="143"/>
      <c r="I55" s="143"/>
      <c r="J55" s="143"/>
      <c r="K55" s="143"/>
      <c r="L55" s="143"/>
    </row>
    <row r="56" spans="1:14" ht="6" customHeight="1" x14ac:dyDescent="0.2">
      <c r="A56" s="146"/>
    </row>
    <row r="57" spans="1:14" ht="18" customHeight="1" x14ac:dyDescent="0.25">
      <c r="A57" s="148" t="s">
        <v>73</v>
      </c>
    </row>
    <row r="58" spans="1:14" ht="9" customHeight="1" x14ac:dyDescent="0.2"/>
    <row r="59" spans="1:14" ht="13.5" customHeight="1" x14ac:dyDescent="0.2">
      <c r="A59" s="86" t="s">
        <v>54</v>
      </c>
      <c r="B59" s="86" t="s">
        <v>20</v>
      </c>
      <c r="C59" s="614" t="s">
        <v>349</v>
      </c>
      <c r="D59" s="615"/>
      <c r="E59" s="615"/>
      <c r="F59" s="615"/>
      <c r="G59" s="615"/>
      <c r="H59" s="615"/>
      <c r="I59" s="616"/>
      <c r="J59" s="614" t="s">
        <v>70</v>
      </c>
      <c r="K59" s="621"/>
      <c r="L59" s="621"/>
      <c r="M59" s="621"/>
      <c r="N59" s="149"/>
    </row>
    <row r="60" spans="1:14" ht="22.5" customHeight="1" x14ac:dyDescent="0.2">
      <c r="A60" s="87"/>
      <c r="B60" s="87"/>
      <c r="C60" s="150" t="s">
        <v>63</v>
      </c>
      <c r="D60" s="150" t="s">
        <v>72</v>
      </c>
      <c r="E60" s="150" t="s">
        <v>64</v>
      </c>
      <c r="F60" s="607" t="s">
        <v>68</v>
      </c>
      <c r="G60" s="608"/>
      <c r="H60" s="150"/>
      <c r="I60" s="427"/>
      <c r="J60" s="609" t="s">
        <v>207</v>
      </c>
      <c r="K60" s="428" t="s">
        <v>71</v>
      </c>
      <c r="L60" s="614" t="s">
        <v>76</v>
      </c>
      <c r="M60" s="617"/>
    </row>
    <row r="61" spans="1:14" ht="22.5" customHeight="1" x14ac:dyDescent="0.2">
      <c r="A61" s="87"/>
      <c r="B61" s="87"/>
      <c r="C61" s="150"/>
      <c r="D61" s="150"/>
      <c r="E61" s="150"/>
      <c r="F61" s="415" t="s">
        <v>22</v>
      </c>
      <c r="G61" s="415" t="s">
        <v>23</v>
      </c>
      <c r="H61" s="150" t="s">
        <v>69</v>
      </c>
      <c r="I61" s="427"/>
      <c r="J61" s="610"/>
      <c r="K61" s="428"/>
      <c r="L61" s="430"/>
      <c r="M61" s="429"/>
    </row>
    <row r="62" spans="1:14" ht="13.5" customHeight="1" x14ac:dyDescent="0.2">
      <c r="A62" s="152" t="str">
        <f>'Methods&amp;Limits'!A9</f>
        <v>Research Octane Number (RON)</v>
      </c>
      <c r="B62" s="153" t="str">
        <f>'Methods&amp;Limits'!B9</f>
        <v>--</v>
      </c>
      <c r="C62" s="38" t="str">
        <f>'Methods&amp;Limits'!E9</f>
        <v>EN-ISO 5164</v>
      </c>
      <c r="D62" s="154">
        <f>'Methods&amp;Limits'!F9</f>
        <v>2005</v>
      </c>
      <c r="E62" s="242">
        <f>'Methods&amp;Limits'!G9</f>
        <v>0.7</v>
      </c>
      <c r="F62" s="38">
        <f>'Methods&amp;Limits'!H9</f>
        <v>94.587000000000003</v>
      </c>
      <c r="G62" s="216"/>
      <c r="H62" s="276" t="str">
        <f>IF(D17="","",IF(D17&lt;F62,"Yes",""))</f>
        <v>Yes</v>
      </c>
      <c r="I62" s="426"/>
      <c r="J62" s="258"/>
      <c r="K62" s="258"/>
      <c r="L62" s="573"/>
      <c r="M62" s="574"/>
    </row>
    <row r="63" spans="1:14" ht="13.5" customHeight="1" x14ac:dyDescent="0.2">
      <c r="A63" s="155" t="str">
        <f>'Methods&amp;Limits'!A10</f>
        <v>(RON 91 fuel only)</v>
      </c>
      <c r="B63" s="156" t="str">
        <f>'Methods&amp;Limits'!B10</f>
        <v>--</v>
      </c>
      <c r="C63" s="38" t="str">
        <f>'Methods&amp;Limits'!E10</f>
        <v>EN-ISO 5164</v>
      </c>
      <c r="D63" s="157">
        <f>'Methods&amp;Limits'!F10</f>
        <v>2005</v>
      </c>
      <c r="E63" s="243">
        <f>'Methods&amp;Limits'!G10</f>
        <v>0.7</v>
      </c>
      <c r="F63" s="159">
        <f>'Methods&amp;Limits'!H10</f>
        <v>90.587000000000003</v>
      </c>
      <c r="G63" s="159"/>
      <c r="H63" s="276" t="str">
        <f>IF(D17="","",IF(D17&lt;F63,"Yes",""))</f>
        <v>Yes</v>
      </c>
      <c r="I63" s="426"/>
      <c r="J63" s="258"/>
      <c r="K63" s="258"/>
      <c r="L63" s="573"/>
      <c r="M63" s="574"/>
    </row>
    <row r="64" spans="1:14" ht="13.5" customHeight="1" x14ac:dyDescent="0.2">
      <c r="A64" s="152" t="str">
        <f>'Methods&amp;Limits'!A11</f>
        <v>Motor Octane Number (MON)</v>
      </c>
      <c r="B64" s="153" t="str">
        <f>'Methods&amp;Limits'!B11</f>
        <v>--</v>
      </c>
      <c r="C64" s="38" t="str">
        <f>'Methods&amp;Limits'!E11</f>
        <v>EN-ISO 5163</v>
      </c>
      <c r="D64" s="157">
        <f>'Methods&amp;Limits'!F11</f>
        <v>2005</v>
      </c>
      <c r="E64" s="243">
        <f>'Methods&amp;Limits'!G11</f>
        <v>0.9</v>
      </c>
      <c r="F64" s="159">
        <f>'Methods&amp;Limits'!H11</f>
        <v>84.468999999999994</v>
      </c>
      <c r="G64" s="159"/>
      <c r="H64" s="276" t="str">
        <f>IF(D18="","",IF(D18&lt;F64,"Yes",""))</f>
        <v>Yes</v>
      </c>
      <c r="I64" s="426"/>
      <c r="J64" s="258"/>
      <c r="K64" s="258"/>
      <c r="L64" s="573"/>
      <c r="M64" s="574"/>
    </row>
    <row r="65" spans="1:13" ht="13.5" customHeight="1" x14ac:dyDescent="0.2">
      <c r="A65" s="155" t="str">
        <f>'Methods&amp;Limits'!A12</f>
        <v>(RON 91 fuel only)</v>
      </c>
      <c r="B65" s="156" t="str">
        <f>'Methods&amp;Limits'!B12</f>
        <v>--</v>
      </c>
      <c r="C65" s="38" t="str">
        <f>'Methods&amp;Limits'!E12</f>
        <v>EN-ISO 5163</v>
      </c>
      <c r="D65" s="157">
        <f>'Methods&amp;Limits'!F12</f>
        <v>2005</v>
      </c>
      <c r="E65" s="243">
        <f>'Methods&amp;Limits'!G12</f>
        <v>0.9</v>
      </c>
      <c r="F65" s="159">
        <f>'Methods&amp;Limits'!H12</f>
        <v>80.468999999999994</v>
      </c>
      <c r="G65" s="159"/>
      <c r="H65" s="276" t="str">
        <f>IF(D18="","",IF(D18&lt;F65,"Yes",""))</f>
        <v>Yes</v>
      </c>
      <c r="I65" s="426"/>
      <c r="J65" s="258"/>
      <c r="K65" s="258"/>
      <c r="L65" s="573"/>
      <c r="M65" s="574"/>
    </row>
    <row r="66" spans="1:13" ht="13.5" customHeight="1" x14ac:dyDescent="0.2">
      <c r="A66" s="152" t="str">
        <f>'Methods&amp;Limits'!A13</f>
        <v>Vapour Pressure, DVPE</v>
      </c>
      <c r="B66" s="153"/>
      <c r="C66" s="160"/>
      <c r="D66" s="161"/>
      <c r="E66" s="244"/>
      <c r="F66" s="162"/>
      <c r="G66" s="163"/>
      <c r="H66" s="277"/>
      <c r="I66" s="285"/>
      <c r="J66" s="285"/>
      <c r="K66" s="285"/>
      <c r="L66" s="285"/>
      <c r="M66" s="211"/>
    </row>
    <row r="67" spans="1:13" ht="13.5" customHeight="1" x14ac:dyDescent="0.2">
      <c r="A67" s="164" t="str">
        <f>'Methods&amp;Limits'!A14</f>
        <v>--summer period (normal)</v>
      </c>
      <c r="B67" s="165" t="str">
        <f>'Methods&amp;Limits'!B14</f>
        <v>kPa</v>
      </c>
      <c r="C67" s="38" t="str">
        <f>'Methods&amp;Limits'!E14</f>
        <v>EN 13016-1</v>
      </c>
      <c r="D67" s="157">
        <f>'Methods&amp;Limits'!F14</f>
        <v>2007</v>
      </c>
      <c r="E67" s="243">
        <f>'Methods&amp;Limits'!G14</f>
        <v>2.2000000000000002</v>
      </c>
      <c r="F67" s="158"/>
      <c r="G67" s="166">
        <f>'Methods&amp;Limits'!I14</f>
        <v>61.298000000000002</v>
      </c>
      <c r="H67" s="276"/>
      <c r="I67" s="426"/>
      <c r="J67" s="258"/>
      <c r="K67" s="258"/>
      <c r="L67" s="573"/>
      <c r="M67" s="574"/>
    </row>
    <row r="68" spans="1:13" ht="13.5" customHeight="1" x14ac:dyDescent="0.2">
      <c r="A68" s="167" t="str">
        <f>'Methods&amp;Limits'!A15</f>
        <v>-- Petrol with bioethanol content 0-2</v>
      </c>
      <c r="B68" s="165" t="str">
        <f>'Methods&amp;Limits'!B15</f>
        <v>kPa</v>
      </c>
      <c r="C68" s="38" t="str">
        <f>'Methods&amp;Limits'!E15</f>
        <v>EN 1601</v>
      </c>
      <c r="D68" s="157">
        <f>'Methods&amp;Limits'!F15</f>
        <v>1997</v>
      </c>
      <c r="E68" s="243">
        <f>'Methods&amp;Limits'!G15</f>
        <v>2.2999999999999998</v>
      </c>
      <c r="F68" s="158"/>
      <c r="G68" s="166">
        <f>'Methods&amp;Limits'!I15</f>
        <v>67.307000000000002</v>
      </c>
      <c r="H68" s="276"/>
      <c r="I68" s="426"/>
      <c r="J68" s="258"/>
      <c r="K68" s="258"/>
      <c r="L68" s="573"/>
      <c r="M68" s="574"/>
    </row>
    <row r="69" spans="1:13" ht="13.5" customHeight="1" x14ac:dyDescent="0.2">
      <c r="A69" s="168" t="str">
        <f>'Methods&amp;Limits'!A16</f>
        <v>-- Petrol with bioethanol content 2-4</v>
      </c>
      <c r="B69" s="165" t="str">
        <f>'Methods&amp;Limits'!B16</f>
        <v>kPa</v>
      </c>
      <c r="C69" s="38" t="str">
        <f>'Methods&amp;Limits'!E16</f>
        <v>EN 1601</v>
      </c>
      <c r="D69" s="157">
        <f>'Methods&amp;Limits'!F16</f>
        <v>1997</v>
      </c>
      <c r="E69" s="243">
        <f>'Methods&amp;Limits'!G16</f>
        <v>2.2999999999999998</v>
      </c>
      <c r="F69" s="158"/>
      <c r="G69" s="166">
        <f>'Methods&amp;Limits'!I16</f>
        <v>69.156999999999996</v>
      </c>
      <c r="H69" s="276"/>
      <c r="I69" s="426"/>
      <c r="J69" s="258"/>
      <c r="K69" s="258"/>
      <c r="L69" s="573"/>
      <c r="M69" s="574"/>
    </row>
    <row r="70" spans="1:13" ht="13.5" customHeight="1" x14ac:dyDescent="0.2">
      <c r="A70" s="168" t="str">
        <f>'Methods&amp;Limits'!A17</f>
        <v>-- Petrol with bioethanol content 4-6</v>
      </c>
      <c r="B70" s="165" t="str">
        <f>'Methods&amp;Limits'!B17</f>
        <v>kPa</v>
      </c>
      <c r="C70" s="38" t="str">
        <f>'Methods&amp;Limits'!E17</f>
        <v>EN 1601</v>
      </c>
      <c r="D70" s="157">
        <f>'Methods&amp;Limits'!F17</f>
        <v>1997</v>
      </c>
      <c r="E70" s="243">
        <f>'Methods&amp;Limits'!G17</f>
        <v>2.2999999999999998</v>
      </c>
      <c r="F70" s="158"/>
      <c r="G70" s="166">
        <f>'Methods&amp;Limits'!I17</f>
        <v>69.356999999999999</v>
      </c>
      <c r="H70" s="276"/>
      <c r="I70" s="426"/>
      <c r="J70" s="258"/>
      <c r="K70" s="258"/>
      <c r="L70" s="573"/>
      <c r="M70" s="574"/>
    </row>
    <row r="71" spans="1:13" ht="13.5" customHeight="1" x14ac:dyDescent="0.2">
      <c r="A71" s="168" t="str">
        <f>'Methods&amp;Limits'!A18</f>
        <v>-- Petrol with bioethanol content 6-8</v>
      </c>
      <c r="B71" s="165" t="str">
        <f>'Methods&amp;Limits'!B18</f>
        <v>kPa</v>
      </c>
      <c r="C71" s="38" t="str">
        <f>'Methods&amp;Limits'!E18</f>
        <v>EN 1601</v>
      </c>
      <c r="D71" s="157">
        <f>'Methods&amp;Limits'!F18</f>
        <v>1997</v>
      </c>
      <c r="E71" s="243">
        <f>'Methods&amp;Limits'!G18</f>
        <v>2.2999999999999998</v>
      </c>
      <c r="F71" s="158"/>
      <c r="G71" s="166">
        <f>'Methods&amp;Limits'!I18</f>
        <v>69.236999999999995</v>
      </c>
      <c r="H71" s="276"/>
      <c r="I71" s="426"/>
      <c r="J71" s="258"/>
      <c r="K71" s="258"/>
      <c r="L71" s="573"/>
      <c r="M71" s="574"/>
    </row>
    <row r="72" spans="1:13" ht="13.5" customHeight="1" x14ac:dyDescent="0.2">
      <c r="A72" s="168" t="str">
        <f>'Methods&amp;Limits'!A19</f>
        <v>-- Petrol with bioethanol content 8-10</v>
      </c>
      <c r="B72" s="165" t="str">
        <f>'Methods&amp;Limits'!B19</f>
        <v>kPa</v>
      </c>
      <c r="C72" s="38" t="str">
        <f>'Methods&amp;Limits'!E19</f>
        <v>EN 1601</v>
      </c>
      <c r="D72" s="157">
        <f>'Methods&amp;Limits'!F19</f>
        <v>1997</v>
      </c>
      <c r="E72" s="243">
        <f>'Methods&amp;Limits'!G19</f>
        <v>2.2999999999999998</v>
      </c>
      <c r="F72" s="158"/>
      <c r="G72" s="166">
        <f>'Methods&amp;Limits'!I19</f>
        <v>69.117000000000004</v>
      </c>
      <c r="H72" s="276"/>
      <c r="I72" s="426"/>
      <c r="J72" s="258"/>
      <c r="K72" s="258"/>
      <c r="L72" s="573"/>
      <c r="M72" s="574"/>
    </row>
    <row r="73" spans="1:13" ht="22.5" customHeight="1" x14ac:dyDescent="0.2">
      <c r="A73" s="169" t="str">
        <f>'Methods&amp;Limits'!A20</f>
        <v>--summer period (arctic or severe weather conditions)</v>
      </c>
      <c r="B73" s="156" t="str">
        <f>'Methods&amp;Limits'!B20</f>
        <v>kPa</v>
      </c>
      <c r="C73" s="38" t="str">
        <f>'Methods&amp;Limits'!E20</f>
        <v>EN 13016-1</v>
      </c>
      <c r="D73" s="34">
        <f>'Methods&amp;Limits'!F20</f>
        <v>2007</v>
      </c>
      <c r="E73" s="243">
        <f>'Methods&amp;Limits'!G20</f>
        <v>2.2999999999999998</v>
      </c>
      <c r="F73" s="158"/>
      <c r="G73" s="166">
        <f>'Methods&amp;Limits'!I20</f>
        <v>71.356999999999999</v>
      </c>
      <c r="H73" s="276"/>
      <c r="I73" s="426"/>
      <c r="J73" s="258"/>
      <c r="K73" s="258"/>
      <c r="L73" s="573"/>
      <c r="M73" s="574"/>
    </row>
    <row r="74" spans="1:13" ht="13.5" customHeight="1" x14ac:dyDescent="0.2">
      <c r="A74" s="152" t="str">
        <f>'Methods&amp;Limits'!A21</f>
        <v>Distillation *</v>
      </c>
      <c r="B74" s="153"/>
      <c r="C74" s="160"/>
      <c r="D74" s="161"/>
      <c r="E74" s="244"/>
      <c r="F74" s="162"/>
      <c r="G74" s="163"/>
      <c r="H74" s="277"/>
      <c r="I74" s="285"/>
      <c r="J74" s="285"/>
      <c r="K74" s="285"/>
      <c r="L74" s="285"/>
      <c r="M74" s="211"/>
    </row>
    <row r="75" spans="1:13" ht="13.5" customHeight="1" x14ac:dyDescent="0.2">
      <c r="A75" s="164" t="str">
        <f>'Methods&amp;Limits'!A22</f>
        <v>--evaporated at 100 oC</v>
      </c>
      <c r="B75" s="165" t="str">
        <f>'Methods&amp;Limits'!B22</f>
        <v>% V/V</v>
      </c>
      <c r="C75" s="38" t="str">
        <f>'Methods&amp;Limits'!E22</f>
        <v>EN-ISO 3405</v>
      </c>
      <c r="D75" s="157">
        <f>'Methods&amp;Limits'!F22</f>
        <v>2000</v>
      </c>
      <c r="E75" s="250">
        <f>'Methods&amp;Limits'!G22</f>
        <v>4</v>
      </c>
      <c r="F75" s="159">
        <f>'Methods&amp;Limits'!H22</f>
        <v>43.64</v>
      </c>
      <c r="G75" s="159"/>
      <c r="H75" s="276" t="str">
        <f>IF(D22="","",IF(D22&lt;F75,"Yes",""))</f>
        <v>Yes</v>
      </c>
      <c r="I75" s="426"/>
      <c r="J75" s="258"/>
      <c r="K75" s="258"/>
      <c r="L75" s="573"/>
      <c r="M75" s="574"/>
    </row>
    <row r="76" spans="1:13" ht="13.5" customHeight="1" x14ac:dyDescent="0.2">
      <c r="A76" s="164" t="str">
        <f>'Methods&amp;Limits'!A23</f>
        <v xml:space="preserve">-- evaporated at 150 oC </v>
      </c>
      <c r="B76" s="156" t="str">
        <f>'Methods&amp;Limits'!B23</f>
        <v>% V/V</v>
      </c>
      <c r="C76" s="38" t="str">
        <f>'Methods&amp;Limits'!E23</f>
        <v>EN-ISO 3405</v>
      </c>
      <c r="D76" s="157">
        <f>'Methods&amp;Limits'!F23</f>
        <v>2000</v>
      </c>
      <c r="E76" s="250">
        <f>'Methods&amp;Limits'!G23</f>
        <v>4</v>
      </c>
      <c r="F76" s="159">
        <f>'Methods&amp;Limits'!H23</f>
        <v>72.64</v>
      </c>
      <c r="G76" s="159"/>
      <c r="H76" s="276" t="str">
        <f>IF(D23="","",IF(D23&lt;F76,"Yes",""))</f>
        <v>Yes</v>
      </c>
      <c r="I76" s="426"/>
      <c r="J76" s="258"/>
      <c r="K76" s="258"/>
      <c r="L76" s="573"/>
      <c r="M76" s="574"/>
    </row>
    <row r="77" spans="1:13" ht="13.5" customHeight="1" x14ac:dyDescent="0.2">
      <c r="A77" s="152" t="str">
        <f>'Methods&amp;Limits'!A24</f>
        <v>Hydrocarbon analysis</v>
      </c>
      <c r="B77" s="153"/>
      <c r="C77" s="160"/>
      <c r="D77" s="161"/>
      <c r="E77" s="244"/>
      <c r="F77" s="162"/>
      <c r="G77" s="163"/>
      <c r="H77" s="277" t="str">
        <f>IF(D24&lt;F77,"Yes","")</f>
        <v/>
      </c>
      <c r="I77" s="285"/>
      <c r="J77" s="285"/>
      <c r="K77" s="285"/>
      <c r="L77" s="285"/>
      <c r="M77" s="211"/>
    </row>
    <row r="78" spans="1:13" ht="13.5" customHeight="1" x14ac:dyDescent="0.2">
      <c r="A78" s="164" t="str">
        <f>'Methods&amp;Limits'!A25</f>
        <v>-- Olefins</v>
      </c>
      <c r="B78" s="165" t="str">
        <f>'Methods&amp;Limits'!B25</f>
        <v>% V/V</v>
      </c>
      <c r="C78" s="38" t="str">
        <f>'Methods&amp;Limits'!E25</f>
        <v>EN 15553</v>
      </c>
      <c r="D78" s="157">
        <f>'Methods&amp;Limits'!F25</f>
        <v>2007</v>
      </c>
      <c r="E78" s="243">
        <f>'Methods&amp;Limits'!G25</f>
        <v>6.4</v>
      </c>
      <c r="F78" s="158"/>
      <c r="G78" s="166">
        <f>'Methods&amp;Limits'!I25</f>
        <v>21.776</v>
      </c>
      <c r="H78" s="276" t="str">
        <f>IF($E$25&gt;G78,"Yes","")</f>
        <v/>
      </c>
      <c r="I78" s="426"/>
      <c r="J78" s="258"/>
      <c r="K78" s="258"/>
      <c r="L78" s="573"/>
      <c r="M78" s="574"/>
    </row>
    <row r="79" spans="1:13" ht="13.5" customHeight="1" x14ac:dyDescent="0.2">
      <c r="A79" s="170"/>
      <c r="B79" s="165"/>
      <c r="C79" s="38" t="str">
        <f>'Methods&amp;Limits'!E26</f>
        <v>EN-ISO 22854</v>
      </c>
      <c r="D79" s="157">
        <f>'Methods&amp;Limits'!F26</f>
        <v>2008</v>
      </c>
      <c r="E79" s="243">
        <f>'Methods&amp;Limits'!G26</f>
        <v>2.6</v>
      </c>
      <c r="F79" s="158"/>
      <c r="G79" s="166">
        <f>'Methods&amp;Limits'!I26</f>
        <v>19.533999999999999</v>
      </c>
      <c r="H79" s="276" t="str">
        <f>IF($E$25&gt;G79,"Yes","")</f>
        <v/>
      </c>
      <c r="I79" s="426"/>
      <c r="J79" s="258"/>
      <c r="K79" s="258"/>
      <c r="L79" s="573"/>
      <c r="M79" s="574"/>
    </row>
    <row r="80" spans="1:13" ht="13.5" customHeight="1" x14ac:dyDescent="0.2">
      <c r="A80" s="170" t="str">
        <f>'Methods&amp;Limits'!A27</f>
        <v>*without oxygenates</v>
      </c>
      <c r="B80" s="165"/>
      <c r="C80" s="38" t="str">
        <f>'Methods&amp;Limits'!E27</f>
        <v>EN 15553</v>
      </c>
      <c r="D80" s="157">
        <f>'Methods&amp;Limits'!F27</f>
        <v>2007</v>
      </c>
      <c r="E80" s="243" t="str">
        <f>'Methods&amp;Limits'!G27</f>
        <v>-</v>
      </c>
      <c r="F80" s="158"/>
      <c r="G80" s="166" t="str">
        <f>'Methods&amp;Limits'!I27</f>
        <v>-</v>
      </c>
      <c r="H80" s="276" t="str">
        <f>IF($E$25&gt;G80,"Yes","")</f>
        <v/>
      </c>
      <c r="I80" s="426"/>
      <c r="J80" s="258"/>
      <c r="K80" s="258"/>
      <c r="L80" s="573"/>
      <c r="M80" s="574"/>
    </row>
    <row r="81" spans="1:13" ht="13.5" customHeight="1" x14ac:dyDescent="0.2">
      <c r="A81" s="170"/>
      <c r="B81" s="165"/>
      <c r="C81" s="38" t="str">
        <f>'Methods&amp;Limits'!E28</f>
        <v>EN-ISO 22854</v>
      </c>
      <c r="D81" s="157">
        <f>'Methods&amp;Limits'!F28</f>
        <v>2008</v>
      </c>
      <c r="E81" s="243" t="str">
        <f>'Methods&amp;Limits'!G28</f>
        <v>-</v>
      </c>
      <c r="F81" s="158"/>
      <c r="G81" s="166" t="str">
        <f>'Methods&amp;Limits'!I28</f>
        <v>-</v>
      </c>
      <c r="H81" s="276" t="str">
        <f>IF($E$25&gt;G81,"Yes","")</f>
        <v/>
      </c>
      <c r="I81" s="426"/>
      <c r="J81" s="258"/>
      <c r="K81" s="258"/>
      <c r="L81" s="573"/>
      <c r="M81" s="574"/>
    </row>
    <row r="82" spans="1:13" ht="13.5" customHeight="1" x14ac:dyDescent="0.2">
      <c r="A82" s="164" t="str">
        <f>'Methods&amp;Limits'!A29</f>
        <v>-- Olefins (RON 91 fuel only)***</v>
      </c>
      <c r="B82" s="165" t="str">
        <f>'Methods&amp;Limits'!B29</f>
        <v>% V/V</v>
      </c>
      <c r="C82" s="38" t="str">
        <f>'Methods&amp;Limits'!E29</f>
        <v>ASTM D1319</v>
      </c>
      <c r="D82" s="157">
        <f>'Methods&amp;Limits'!F29</f>
        <v>1995</v>
      </c>
      <c r="E82" s="243">
        <f>'Methods&amp;Limits'!G29</f>
        <v>5.0999999999999996</v>
      </c>
      <c r="F82" s="158"/>
      <c r="G82" s="166">
        <f>'Methods&amp;Limits'!I29</f>
        <v>24.009</v>
      </c>
      <c r="H82" s="276" t="str">
        <f>IF($E$25&gt;G82,"Yes","")</f>
        <v/>
      </c>
      <c r="I82" s="426"/>
      <c r="J82" s="258"/>
      <c r="K82" s="258"/>
      <c r="L82" s="573"/>
      <c r="M82" s="574"/>
    </row>
    <row r="83" spans="1:13" ht="13.5" customHeight="1" x14ac:dyDescent="0.2">
      <c r="A83" s="171" t="str">
        <f>'Methods&amp;Limits'!A30</f>
        <v>-- Aromatics (from 2005)</v>
      </c>
      <c r="B83" s="165"/>
      <c r="C83" s="38" t="str">
        <f>'Methods&amp;Limits'!E30</f>
        <v>EN-ISO 22854</v>
      </c>
      <c r="D83" s="157">
        <f>'Methods&amp;Limits'!F30</f>
        <v>2008</v>
      </c>
      <c r="E83" s="243">
        <f>'Methods&amp;Limits'!G30</f>
        <v>1.7</v>
      </c>
      <c r="F83" s="158"/>
      <c r="G83" s="166">
        <f>'Methods&amp;Limits'!I30</f>
        <v>36.003</v>
      </c>
      <c r="H83" s="276" t="str">
        <f>IF($E$26&gt;G83,"Yes","")</f>
        <v/>
      </c>
      <c r="I83" s="426"/>
      <c r="J83" s="258"/>
      <c r="K83" s="258"/>
      <c r="L83" s="573"/>
      <c r="M83" s="574"/>
    </row>
    <row r="84" spans="1:13" ht="13.5" customHeight="1" x14ac:dyDescent="0.2">
      <c r="A84" s="171" t="str">
        <f>'Methods&amp;Limits'!A31</f>
        <v>-- Benzene</v>
      </c>
      <c r="B84" s="165" t="str">
        <f>'Methods&amp;Limits'!B31</f>
        <v>% V/V</v>
      </c>
      <c r="C84" s="38" t="str">
        <f>'Methods&amp;Limits'!E31</f>
        <v>EN 12177</v>
      </c>
      <c r="D84" s="157">
        <f>'Methods&amp;Limits'!F31</f>
        <v>1998</v>
      </c>
      <c r="E84" s="245">
        <f>'Methods&amp;Limits'!G31</f>
        <v>0.1</v>
      </c>
      <c r="F84" s="158"/>
      <c r="G84" s="166">
        <f>'Methods&amp;Limits'!I31</f>
        <v>1.0589999999999999</v>
      </c>
      <c r="H84" s="276" t="str">
        <f>IF(E27&gt;G84,"Yes","")</f>
        <v/>
      </c>
      <c r="I84" s="426"/>
      <c r="J84" s="258"/>
      <c r="K84" s="258"/>
      <c r="L84" s="573"/>
      <c r="M84" s="574"/>
    </row>
    <row r="85" spans="1:13" ht="13.5" customHeight="1" x14ac:dyDescent="0.2">
      <c r="A85" s="171"/>
      <c r="B85" s="165"/>
      <c r="C85" s="38" t="str">
        <f>'Methods&amp;Limits'!E32</f>
        <v>EN 238</v>
      </c>
      <c r="D85" s="157">
        <f>'Methods&amp;Limits'!F32</f>
        <v>1996</v>
      </c>
      <c r="E85" s="166">
        <f>'Methods&amp;Limits'!G32</f>
        <v>0.17</v>
      </c>
      <c r="F85" s="158"/>
      <c r="G85" s="166">
        <f>'Methods&amp;Limits'!I32</f>
        <v>1.1003000000000001</v>
      </c>
      <c r="H85" s="276" t="str">
        <f>IF(E27&gt;G85,"Yes","")</f>
        <v/>
      </c>
      <c r="I85" s="426"/>
      <c r="J85" s="258"/>
      <c r="K85" s="258"/>
      <c r="L85" s="573"/>
      <c r="M85" s="574"/>
    </row>
    <row r="86" spans="1:13" ht="13.5" customHeight="1" x14ac:dyDescent="0.2">
      <c r="A86" s="172"/>
      <c r="B86" s="156"/>
      <c r="C86" s="38" t="str">
        <f>'Methods&amp;Limits'!E33</f>
        <v>EN-ISO 22854</v>
      </c>
      <c r="D86" s="157">
        <f>'Methods&amp;Limits'!F33</f>
        <v>2008</v>
      </c>
      <c r="E86" s="166">
        <f>'Methods&amp;Limits'!G33</f>
        <v>0.05</v>
      </c>
      <c r="F86" s="158"/>
      <c r="G86" s="166">
        <f>'Methods&amp;Limits'!I33</f>
        <v>1.0295000000000001</v>
      </c>
      <c r="H86" s="276" t="str">
        <f>IF(E27&gt;G86,"Yes","")</f>
        <v/>
      </c>
      <c r="I86" s="426"/>
      <c r="J86" s="258"/>
      <c r="K86" s="258"/>
      <c r="L86" s="573"/>
      <c r="M86" s="574"/>
    </row>
    <row r="87" spans="1:13" ht="13.5" customHeight="1" x14ac:dyDescent="0.2">
      <c r="A87" s="241" t="str">
        <f>'Methods&amp;Limits'!A34</f>
        <v>Oxygen content</v>
      </c>
      <c r="B87" s="153" t="str">
        <f>'Methods&amp;Limits'!B34</f>
        <v>% (m/m)</v>
      </c>
      <c r="C87" s="175" t="str">
        <f>'Methods&amp;Limits'!E34</f>
        <v>EN 1601</v>
      </c>
      <c r="D87" s="157">
        <f>'Methods&amp;Limits'!F34</f>
        <v>1997</v>
      </c>
      <c r="E87" s="243">
        <f>'Methods&amp;Limits'!G34</f>
        <v>0.41</v>
      </c>
      <c r="F87" s="158"/>
      <c r="G87" s="166">
        <f>'Methods&amp;Limits'!I34</f>
        <v>3.9419</v>
      </c>
      <c r="H87" s="276" t="str">
        <f>IF(E28&gt;G87,"Yes","")</f>
        <v/>
      </c>
      <c r="I87" s="426"/>
      <c r="J87" s="258"/>
      <c r="K87" s="258"/>
      <c r="L87" s="573"/>
      <c r="M87" s="574"/>
    </row>
    <row r="88" spans="1:13" ht="13.5" customHeight="1" x14ac:dyDescent="0.2">
      <c r="A88" s="174"/>
      <c r="B88" s="156"/>
      <c r="C88" s="175" t="str">
        <f>'Methods&amp;Limits'!E35</f>
        <v>EN 1601</v>
      </c>
      <c r="D88" s="157">
        <f>'Methods&amp;Limits'!F35</f>
        <v>1997</v>
      </c>
      <c r="E88" s="243">
        <f>'Methods&amp;Limits'!G35</f>
        <v>0.41</v>
      </c>
      <c r="F88" s="158"/>
      <c r="G88" s="166">
        <f>'Methods&amp;Limits'!I35</f>
        <v>2.9419</v>
      </c>
      <c r="H88" s="276" t="str">
        <f>IF(E29&gt;G88,"Yes","")</f>
        <v/>
      </c>
      <c r="I88" s="426"/>
      <c r="J88" s="258"/>
      <c r="K88" s="258"/>
      <c r="L88" s="573"/>
      <c r="M88" s="574"/>
    </row>
    <row r="89" spans="1:13" ht="13.5" customHeight="1" x14ac:dyDescent="0.2">
      <c r="A89" s="173" t="str">
        <f>'Methods&amp;Limits'!A36</f>
        <v>Oxygenates</v>
      </c>
      <c r="B89" s="153"/>
      <c r="C89" s="160"/>
      <c r="D89" s="161"/>
      <c r="E89" s="244"/>
      <c r="F89" s="162"/>
      <c r="G89" s="163"/>
      <c r="H89" s="277"/>
      <c r="I89" s="285"/>
      <c r="J89" s="285"/>
      <c r="K89" s="285"/>
      <c r="L89" s="285"/>
      <c r="M89" s="211"/>
    </row>
    <row r="90" spans="1:13" ht="13.5" customHeight="1" x14ac:dyDescent="0.2">
      <c r="A90" s="171" t="str">
        <f>'Methods&amp;Limits'!A37</f>
        <v>-- Methanol</v>
      </c>
      <c r="B90" s="165" t="str">
        <f>'Methods&amp;Limits'!B37</f>
        <v>% V/V</v>
      </c>
      <c r="C90" s="38" t="str">
        <f>'Methods&amp;Limits'!E37</f>
        <v>EN 1601</v>
      </c>
      <c r="D90" s="157">
        <f>'Methods&amp;Limits'!F37</f>
        <v>1997</v>
      </c>
      <c r="E90" s="243">
        <f>'Methods&amp;Limits'!G37</f>
        <v>0.3</v>
      </c>
      <c r="F90" s="158"/>
      <c r="G90" s="166">
        <f>'Methods&amp;Limits'!I37</f>
        <v>3.177</v>
      </c>
      <c r="H90" s="276" t="str">
        <f t="shared" ref="H90:H96" si="0">IF(E31&gt;G90,"Yes","")</f>
        <v/>
      </c>
      <c r="I90" s="426"/>
      <c r="J90" s="258"/>
      <c r="K90" s="258"/>
      <c r="L90" s="573"/>
      <c r="M90" s="574"/>
    </row>
    <row r="91" spans="1:13" ht="13.5" customHeight="1" x14ac:dyDescent="0.2">
      <c r="A91" s="171" t="str">
        <f>'Methods&amp;Limits'!A38</f>
        <v>-- Ethanol</v>
      </c>
      <c r="B91" s="165" t="str">
        <f>'Methods&amp;Limits'!B38</f>
        <v>% V/V</v>
      </c>
      <c r="C91" s="38" t="str">
        <f>'Methods&amp;Limits'!E38</f>
        <v>EN 1601</v>
      </c>
      <c r="D91" s="157">
        <f>'Methods&amp;Limits'!F38</f>
        <v>1997</v>
      </c>
      <c r="E91" s="243">
        <f>'Methods&amp;Limits'!G38</f>
        <v>0.8</v>
      </c>
      <c r="F91" s="158"/>
      <c r="G91" s="166">
        <f>'Methods&amp;Limits'!I38</f>
        <v>10.472</v>
      </c>
      <c r="H91" s="276" t="str">
        <f t="shared" si="0"/>
        <v/>
      </c>
      <c r="I91" s="426"/>
      <c r="J91" s="258"/>
      <c r="K91" s="258"/>
      <c r="L91" s="573"/>
      <c r="M91" s="574"/>
    </row>
    <row r="92" spans="1:13" ht="13.5" customHeight="1" x14ac:dyDescent="0.2">
      <c r="A92" s="171" t="str">
        <f>'Methods&amp;Limits'!A39</f>
        <v>-- Iso-propyl alcohol</v>
      </c>
      <c r="B92" s="165" t="str">
        <f>'Methods&amp;Limits'!B39</f>
        <v>% V/V</v>
      </c>
      <c r="C92" s="38" t="str">
        <f>'Methods&amp;Limits'!E39</f>
        <v>EN 1601</v>
      </c>
      <c r="D92" s="157">
        <f>'Methods&amp;Limits'!F39</f>
        <v>1997</v>
      </c>
      <c r="E92" s="243">
        <f>'Methods&amp;Limits'!G39</f>
        <v>0.9</v>
      </c>
      <c r="F92" s="158"/>
      <c r="G92" s="166">
        <f>'Methods&amp;Limits'!I39</f>
        <v>12.531000000000001</v>
      </c>
      <c r="H92" s="276" t="str">
        <f t="shared" si="0"/>
        <v/>
      </c>
      <c r="I92" s="426"/>
      <c r="J92" s="258"/>
      <c r="K92" s="258"/>
      <c r="L92" s="573"/>
      <c r="M92" s="574"/>
    </row>
    <row r="93" spans="1:13" ht="13.5" customHeight="1" x14ac:dyDescent="0.2">
      <c r="A93" s="171" t="str">
        <f>'Methods&amp;Limits'!A40</f>
        <v>-- Tert-butyl alcohol</v>
      </c>
      <c r="B93" s="165" t="str">
        <f>'Methods&amp;Limits'!B40</f>
        <v>% V/V</v>
      </c>
      <c r="C93" s="38" t="str">
        <f>'Methods&amp;Limits'!E40</f>
        <v>EN 1601</v>
      </c>
      <c r="D93" s="157">
        <f>'Methods&amp;Limits'!F40</f>
        <v>1997</v>
      </c>
      <c r="E93" s="243">
        <f>'Methods&amp;Limits'!G40</f>
        <v>1</v>
      </c>
      <c r="F93" s="158"/>
      <c r="G93" s="166">
        <f>'Methods&amp;Limits'!I40</f>
        <v>15.59</v>
      </c>
      <c r="H93" s="276" t="str">
        <f t="shared" si="0"/>
        <v/>
      </c>
      <c r="I93" s="426"/>
      <c r="J93" s="258"/>
      <c r="K93" s="258"/>
      <c r="L93" s="573"/>
      <c r="M93" s="574"/>
    </row>
    <row r="94" spans="1:13" ht="13.5" customHeight="1" x14ac:dyDescent="0.2">
      <c r="A94" s="171" t="str">
        <f>'Methods&amp;Limits'!A41</f>
        <v>-- Iso-butyl alcohol</v>
      </c>
      <c r="B94" s="165" t="str">
        <f>'Methods&amp;Limits'!B41</f>
        <v>% V/V</v>
      </c>
      <c r="C94" s="38" t="str">
        <f>'Methods&amp;Limits'!E41</f>
        <v>EN 1601</v>
      </c>
      <c r="D94" s="157">
        <f>'Methods&amp;Limits'!F41</f>
        <v>1997</v>
      </c>
      <c r="E94" s="243">
        <f>'Methods&amp;Limits'!G41</f>
        <v>1</v>
      </c>
      <c r="F94" s="158"/>
      <c r="G94" s="166">
        <f>'Methods&amp;Limits'!I41</f>
        <v>15.59</v>
      </c>
      <c r="H94" s="276" t="str">
        <f t="shared" si="0"/>
        <v/>
      </c>
      <c r="I94" s="426"/>
      <c r="J94" s="258"/>
      <c r="K94" s="258"/>
      <c r="L94" s="573"/>
      <c r="M94" s="574"/>
    </row>
    <row r="95" spans="1:13" ht="13.5" customHeight="1" x14ac:dyDescent="0.2">
      <c r="A95" s="174" t="str">
        <f>'Methods&amp;Limits'!A42</f>
        <v>-- Ethers with 5 or more carbon atoms per molecule</v>
      </c>
      <c r="B95" s="165" t="str">
        <f>'Methods&amp;Limits'!B42</f>
        <v>% V/V</v>
      </c>
      <c r="C95" s="38" t="str">
        <f>'Methods&amp;Limits'!E42</f>
        <v>EN 1601</v>
      </c>
      <c r="D95" s="157">
        <f>'Methods&amp;Limits'!F42</f>
        <v>1997</v>
      </c>
      <c r="E95" s="243">
        <f>'Methods&amp;Limits'!G42</f>
        <v>1</v>
      </c>
      <c r="F95" s="158"/>
      <c r="G95" s="166">
        <f>'Methods&amp;Limits'!I42</f>
        <v>22.59</v>
      </c>
      <c r="H95" s="276" t="str">
        <f t="shared" si="0"/>
        <v/>
      </c>
      <c r="I95" s="426"/>
      <c r="J95" s="258"/>
      <c r="K95" s="258"/>
      <c r="L95" s="573"/>
      <c r="M95" s="574"/>
    </row>
    <row r="96" spans="1:13" ht="13.5" customHeight="1" x14ac:dyDescent="0.2">
      <c r="A96" s="174" t="str">
        <f>'Methods&amp;Limits'!A43</f>
        <v>-- other oxygenates</v>
      </c>
      <c r="B96" s="156" t="str">
        <f>'Methods&amp;Limits'!B43</f>
        <v>% V/V</v>
      </c>
      <c r="C96" s="175" t="str">
        <f>'Methods&amp;Limits'!E43</f>
        <v>EN 1601</v>
      </c>
      <c r="D96" s="157">
        <f>'Methods&amp;Limits'!F43</f>
        <v>1997</v>
      </c>
      <c r="E96" s="243">
        <f>'Methods&amp;Limits'!G43</f>
        <v>1</v>
      </c>
      <c r="F96" s="158"/>
      <c r="G96" s="166">
        <f>'Methods&amp;Limits'!I43</f>
        <v>15.59</v>
      </c>
      <c r="H96" s="276" t="str">
        <f t="shared" si="0"/>
        <v/>
      </c>
      <c r="I96" s="426"/>
      <c r="J96" s="258"/>
      <c r="K96" s="258"/>
      <c r="L96" s="573"/>
      <c r="M96" s="574"/>
    </row>
    <row r="97" spans="1:13" ht="13.5" customHeight="1" x14ac:dyDescent="0.2">
      <c r="A97" s="241" t="str">
        <f>'Methods&amp;Limits'!A44</f>
        <v>Oxygen content</v>
      </c>
      <c r="B97" s="153" t="str">
        <f>'Methods&amp;Limits'!B44</f>
        <v>% (m/m)</v>
      </c>
      <c r="C97" s="175" t="str">
        <f>'Methods&amp;Limits'!E44</f>
        <v>EN 13132</v>
      </c>
      <c r="D97" s="157">
        <f>'Methods&amp;Limits'!F44</f>
        <v>2000</v>
      </c>
      <c r="E97" s="243">
        <f>'Methods&amp;Limits'!G44</f>
        <v>0.3</v>
      </c>
      <c r="F97" s="158"/>
      <c r="G97" s="166">
        <f>'Methods&amp;Limits'!I44</f>
        <v>3.8770000000000002</v>
      </c>
      <c r="H97" s="276" t="str">
        <f>IF(E28&gt;G97,"Yes","")</f>
        <v/>
      </c>
      <c r="I97" s="426"/>
      <c r="J97" s="258"/>
      <c r="K97" s="258"/>
      <c r="L97" s="573"/>
      <c r="M97" s="574"/>
    </row>
    <row r="98" spans="1:13" ht="13.5" customHeight="1" x14ac:dyDescent="0.2">
      <c r="A98" s="174"/>
      <c r="B98" s="156"/>
      <c r="C98" s="175" t="str">
        <f>'Methods&amp;Limits'!E45</f>
        <v>EN 13132</v>
      </c>
      <c r="D98" s="157">
        <f>'Methods&amp;Limits'!F45</f>
        <v>2000</v>
      </c>
      <c r="E98" s="243">
        <f>'Methods&amp;Limits'!G45</f>
        <v>0.3</v>
      </c>
      <c r="F98" s="158"/>
      <c r="G98" s="166">
        <f>'Methods&amp;Limits'!I45</f>
        <v>2.8770000000000002</v>
      </c>
      <c r="H98" s="276" t="str">
        <f>IF(E29&gt;G98,"Yes","")</f>
        <v/>
      </c>
      <c r="I98" s="426"/>
      <c r="J98" s="258"/>
      <c r="K98" s="258"/>
      <c r="L98" s="573"/>
      <c r="M98" s="574"/>
    </row>
    <row r="99" spans="1:13" ht="13.5" customHeight="1" x14ac:dyDescent="0.2">
      <c r="A99" s="176" t="str">
        <f>'Methods&amp;Limits'!A46</f>
        <v>Oxygenates</v>
      </c>
      <c r="B99" s="153"/>
      <c r="C99" s="160"/>
      <c r="D99" s="161"/>
      <c r="E99" s="244"/>
      <c r="F99" s="162"/>
      <c r="G99" s="163"/>
      <c r="H99" s="277"/>
      <c r="I99" s="285"/>
      <c r="J99" s="285"/>
      <c r="K99" s="285"/>
      <c r="L99" s="285"/>
      <c r="M99" s="211"/>
    </row>
    <row r="100" spans="1:13" ht="13.5" customHeight="1" x14ac:dyDescent="0.2">
      <c r="A100" s="174" t="str">
        <f>'Methods&amp;Limits'!A47</f>
        <v>-- Methanol</v>
      </c>
      <c r="B100" s="165" t="str">
        <f>'Methods&amp;Limits'!B47</f>
        <v>% V/V</v>
      </c>
      <c r="C100" s="175" t="str">
        <f>'Methods&amp;Limits'!E47</f>
        <v>EN 13132</v>
      </c>
      <c r="D100" s="157">
        <f>'Methods&amp;Limits'!F47</f>
        <v>2000</v>
      </c>
      <c r="E100" s="243">
        <f>'Methods&amp;Limits'!G47</f>
        <v>0.3</v>
      </c>
      <c r="F100" s="158"/>
      <c r="G100" s="166">
        <f>'Methods&amp;Limits'!I47</f>
        <v>3.177</v>
      </c>
      <c r="H100" s="276" t="str">
        <f t="shared" ref="H100:H106" si="1">IF(E31&gt;G100,"Yes","")</f>
        <v/>
      </c>
      <c r="I100" s="426"/>
      <c r="J100" s="258"/>
      <c r="K100" s="258"/>
      <c r="L100" s="573"/>
      <c r="M100" s="574"/>
    </row>
    <row r="101" spans="1:13" ht="13.5" customHeight="1" x14ac:dyDescent="0.2">
      <c r="A101" s="174" t="str">
        <f>'Methods&amp;Limits'!A48</f>
        <v>-- Ethanol</v>
      </c>
      <c r="B101" s="165" t="str">
        <f>'Methods&amp;Limits'!B48</f>
        <v>% V/V</v>
      </c>
      <c r="C101" s="175" t="str">
        <f>'Methods&amp;Limits'!E48</f>
        <v>EN 13132</v>
      </c>
      <c r="D101" s="157">
        <f>'Methods&amp;Limits'!F48</f>
        <v>2000</v>
      </c>
      <c r="E101" s="243">
        <f>'Methods&amp;Limits'!G48</f>
        <v>0.8</v>
      </c>
      <c r="F101" s="158"/>
      <c r="G101" s="166">
        <f>'Methods&amp;Limits'!I48</f>
        <v>10.472</v>
      </c>
      <c r="H101" s="276" t="str">
        <f t="shared" si="1"/>
        <v/>
      </c>
      <c r="I101" s="426"/>
      <c r="J101" s="258"/>
      <c r="K101" s="258"/>
      <c r="L101" s="573"/>
      <c r="M101" s="574"/>
    </row>
    <row r="102" spans="1:13" ht="13.5" customHeight="1" x14ac:dyDescent="0.2">
      <c r="A102" s="174" t="str">
        <f>'Methods&amp;Limits'!A49</f>
        <v>-- Iso-propyl alcohol</v>
      </c>
      <c r="B102" s="165" t="str">
        <f>'Methods&amp;Limits'!B49</f>
        <v>% V/V</v>
      </c>
      <c r="C102" s="175" t="str">
        <f>'Methods&amp;Limits'!E49</f>
        <v>EN 13132</v>
      </c>
      <c r="D102" s="157">
        <f>'Methods&amp;Limits'!F49</f>
        <v>2000</v>
      </c>
      <c r="E102" s="243">
        <f>'Methods&amp;Limits'!G49</f>
        <v>0.8</v>
      </c>
      <c r="F102" s="158"/>
      <c r="G102" s="166">
        <f>'Methods&amp;Limits'!I49</f>
        <v>12.472</v>
      </c>
      <c r="H102" s="276" t="str">
        <f t="shared" si="1"/>
        <v/>
      </c>
      <c r="I102" s="426"/>
      <c r="J102" s="258"/>
      <c r="K102" s="258"/>
      <c r="L102" s="573"/>
      <c r="M102" s="574"/>
    </row>
    <row r="103" spans="1:13" ht="13.5" customHeight="1" x14ac:dyDescent="0.2">
      <c r="A103" s="174" t="str">
        <f>'Methods&amp;Limits'!A50</f>
        <v>-- Tert-butyl alcohol</v>
      </c>
      <c r="B103" s="165" t="str">
        <f>'Methods&amp;Limits'!B50</f>
        <v>% V/V</v>
      </c>
      <c r="C103" s="175" t="str">
        <f>'Methods&amp;Limits'!E50</f>
        <v>EN 13132</v>
      </c>
      <c r="D103" s="157">
        <f>'Methods&amp;Limits'!F50</f>
        <v>2000</v>
      </c>
      <c r="E103" s="243">
        <f>'Methods&amp;Limits'!G50</f>
        <v>1</v>
      </c>
      <c r="F103" s="158"/>
      <c r="G103" s="166">
        <f>'Methods&amp;Limits'!I50</f>
        <v>15.59</v>
      </c>
      <c r="H103" s="276" t="str">
        <f t="shared" si="1"/>
        <v/>
      </c>
      <c r="I103" s="426"/>
      <c r="J103" s="258"/>
      <c r="K103" s="258"/>
      <c r="L103" s="573"/>
      <c r="M103" s="574"/>
    </row>
    <row r="104" spans="1:13" ht="13.5" customHeight="1" x14ac:dyDescent="0.2">
      <c r="A104" s="174" t="str">
        <f>'Methods&amp;Limits'!A51</f>
        <v>-- Iso-butyl alcohol</v>
      </c>
      <c r="B104" s="165" t="str">
        <f>'Methods&amp;Limits'!B51</f>
        <v>% V/V</v>
      </c>
      <c r="C104" s="175" t="str">
        <f>'Methods&amp;Limits'!E51</f>
        <v>EN 13132</v>
      </c>
      <c r="D104" s="157">
        <f>'Methods&amp;Limits'!F51</f>
        <v>2000</v>
      </c>
      <c r="E104" s="243">
        <f>'Methods&amp;Limits'!G51</f>
        <v>1</v>
      </c>
      <c r="F104" s="158"/>
      <c r="G104" s="166">
        <f>'Methods&amp;Limits'!I51</f>
        <v>15.59</v>
      </c>
      <c r="H104" s="276" t="str">
        <f t="shared" si="1"/>
        <v/>
      </c>
      <c r="I104" s="426"/>
      <c r="J104" s="258"/>
      <c r="K104" s="258"/>
      <c r="L104" s="573"/>
      <c r="M104" s="574"/>
    </row>
    <row r="105" spans="1:13" ht="13.5" customHeight="1" x14ac:dyDescent="0.2">
      <c r="A105" s="174" t="str">
        <f>'Methods&amp;Limits'!A52</f>
        <v>-- Ethers with 5 or more carbon atoms per molecule</v>
      </c>
      <c r="B105" s="165" t="str">
        <f>'Methods&amp;Limits'!B52</f>
        <v>% V/V</v>
      </c>
      <c r="C105" s="175" t="str">
        <f>'Methods&amp;Limits'!E52</f>
        <v>EN 13132</v>
      </c>
      <c r="D105" s="157">
        <f>'Methods&amp;Limits'!F52</f>
        <v>2000</v>
      </c>
      <c r="E105" s="166">
        <f>'Methods&amp;Limits'!G52</f>
        <v>1</v>
      </c>
      <c r="F105" s="158"/>
      <c r="G105" s="166">
        <f>'Methods&amp;Limits'!I52</f>
        <v>22.59</v>
      </c>
      <c r="H105" s="276" t="str">
        <f t="shared" si="1"/>
        <v/>
      </c>
      <c r="I105" s="426"/>
      <c r="J105" s="258"/>
      <c r="K105" s="258"/>
      <c r="L105" s="573"/>
      <c r="M105" s="574"/>
    </row>
    <row r="106" spans="1:13" ht="13.5" customHeight="1" x14ac:dyDescent="0.2">
      <c r="A106" s="174" t="str">
        <f>'Methods&amp;Limits'!A53</f>
        <v>-- other oxygenates</v>
      </c>
      <c r="B106" s="156" t="str">
        <f>'Methods&amp;Limits'!B53</f>
        <v>% V/V</v>
      </c>
      <c r="C106" s="175" t="str">
        <f>'Methods&amp;Limits'!E53</f>
        <v>EN 13132</v>
      </c>
      <c r="D106" s="157">
        <f>'Methods&amp;Limits'!F53</f>
        <v>2000</v>
      </c>
      <c r="E106" s="243">
        <f>'Methods&amp;Limits'!G53</f>
        <v>1</v>
      </c>
      <c r="F106" s="158"/>
      <c r="G106" s="166">
        <f>'Methods&amp;Limits'!I53</f>
        <v>15.59</v>
      </c>
      <c r="H106" s="276" t="str">
        <f t="shared" si="1"/>
        <v/>
      </c>
      <c r="I106" s="426"/>
      <c r="J106" s="258"/>
      <c r="K106" s="258"/>
      <c r="L106" s="573"/>
      <c r="M106" s="574"/>
    </row>
    <row r="107" spans="1:13" ht="13.5" customHeight="1" x14ac:dyDescent="0.2">
      <c r="A107" s="241" t="str">
        <f>'Methods&amp;Limits'!A54</f>
        <v>Oxygen content</v>
      </c>
      <c r="B107" s="153" t="str">
        <f>'Methods&amp;Limits'!B54</f>
        <v>% (m/m)</v>
      </c>
      <c r="C107" s="175" t="str">
        <f>'Methods&amp;Limits'!E54</f>
        <v>EN-ISO 22854</v>
      </c>
      <c r="D107" s="157">
        <f>'Methods&amp;Limits'!F54</f>
        <v>2008</v>
      </c>
      <c r="E107" s="243">
        <f>'Methods&amp;Limits'!G54</f>
        <v>0.4</v>
      </c>
      <c r="F107" s="158"/>
      <c r="G107" s="166">
        <f>'Methods&amp;Limits'!I54</f>
        <v>3.9359999999999999</v>
      </c>
      <c r="H107" s="276" t="str">
        <f>IF(E28&gt;G107,"Yes","")</f>
        <v/>
      </c>
      <c r="I107" s="426"/>
      <c r="J107" s="258"/>
      <c r="K107" s="258"/>
      <c r="L107" s="573"/>
      <c r="M107" s="574"/>
    </row>
    <row r="108" spans="1:13" ht="13.5" customHeight="1" x14ac:dyDescent="0.2">
      <c r="A108" s="174"/>
      <c r="B108" s="156"/>
      <c r="C108" s="175" t="str">
        <f>'Methods&amp;Limits'!E55</f>
        <v>EN-ISO 22854</v>
      </c>
      <c r="D108" s="157">
        <f>'Methods&amp;Limits'!F55</f>
        <v>2008</v>
      </c>
      <c r="E108" s="243">
        <f>'Methods&amp;Limits'!G55</f>
        <v>0.4</v>
      </c>
      <c r="F108" s="158"/>
      <c r="G108" s="166">
        <f>'Methods&amp;Limits'!I55</f>
        <v>2.9359999999999999</v>
      </c>
      <c r="H108" s="276" t="str">
        <f>IF(E29&gt;G108,"Yes","")</f>
        <v/>
      </c>
      <c r="I108" s="426"/>
      <c r="J108" s="258"/>
      <c r="K108" s="258"/>
      <c r="L108" s="573"/>
      <c r="M108" s="574"/>
    </row>
    <row r="109" spans="1:13" ht="13.5" customHeight="1" x14ac:dyDescent="0.2">
      <c r="A109" s="241" t="str">
        <f>'Methods&amp;Limits'!A56</f>
        <v>Oxyginates</v>
      </c>
      <c r="B109" s="153"/>
      <c r="C109" s="160"/>
      <c r="D109" s="161"/>
      <c r="E109" s="244"/>
      <c r="F109" s="162"/>
      <c r="G109" s="163"/>
      <c r="H109" s="277"/>
      <c r="I109" s="285"/>
      <c r="J109" s="285"/>
      <c r="K109" s="285"/>
      <c r="L109" s="285"/>
      <c r="M109" s="211"/>
    </row>
    <row r="110" spans="1:13" ht="13.5" customHeight="1" x14ac:dyDescent="0.2">
      <c r="A110" s="174" t="str">
        <f>'Methods&amp;Limits'!A57</f>
        <v>-- Methanol</v>
      </c>
      <c r="B110" s="165" t="str">
        <f>'Methods&amp;Limits'!B57</f>
        <v>% V/V</v>
      </c>
      <c r="C110" s="175" t="str">
        <f>'Methods&amp;Limits'!E57</f>
        <v>EN-ISO 22854</v>
      </c>
      <c r="D110" s="157">
        <f>'Methods&amp;Limits'!F57</f>
        <v>2008</v>
      </c>
      <c r="E110" s="243">
        <f>'Methods&amp;Limits'!G57</f>
        <v>0.4</v>
      </c>
      <c r="F110" s="158"/>
      <c r="G110" s="166">
        <f>'Methods&amp;Limits'!I57</f>
        <v>3.2359999999999998</v>
      </c>
      <c r="H110" s="276" t="str">
        <f t="shared" ref="H110:H116" si="2">IF(E31&gt;G110,"Yes","")</f>
        <v/>
      </c>
      <c r="I110" s="426"/>
      <c r="J110" s="258"/>
      <c r="K110" s="258"/>
      <c r="L110" s="573"/>
      <c r="M110" s="574"/>
    </row>
    <row r="111" spans="1:13" ht="13.5" customHeight="1" x14ac:dyDescent="0.2">
      <c r="A111" s="174" t="str">
        <f>'Methods&amp;Limits'!A58</f>
        <v>-- Ethanol</v>
      </c>
      <c r="B111" s="165" t="str">
        <f>'Methods&amp;Limits'!B58</f>
        <v>% V/V</v>
      </c>
      <c r="C111" s="175" t="str">
        <f>'Methods&amp;Limits'!E58</f>
        <v>EN-ISO 22854</v>
      </c>
      <c r="D111" s="157">
        <f>'Methods&amp;Limits'!F58</f>
        <v>2008</v>
      </c>
      <c r="E111" s="243">
        <f>'Methods&amp;Limits'!G58</f>
        <v>0.6</v>
      </c>
      <c r="F111" s="158"/>
      <c r="G111" s="166">
        <f>'Methods&amp;Limits'!I58</f>
        <v>10.353999999999999</v>
      </c>
      <c r="H111" s="276" t="str">
        <f t="shared" si="2"/>
        <v/>
      </c>
      <c r="I111" s="426"/>
      <c r="J111" s="258"/>
      <c r="K111" s="258"/>
      <c r="L111" s="573"/>
      <c r="M111" s="574"/>
    </row>
    <row r="112" spans="1:13" ht="13.5" customHeight="1" x14ac:dyDescent="0.2">
      <c r="A112" s="174" t="str">
        <f>'Methods&amp;Limits'!A59</f>
        <v>-- Iso-propyl alcohol</v>
      </c>
      <c r="B112" s="165" t="str">
        <f>'Methods&amp;Limits'!B59</f>
        <v>% V/V</v>
      </c>
      <c r="C112" s="175" t="str">
        <f>'Methods&amp;Limits'!E59</f>
        <v>EN-ISO 22854</v>
      </c>
      <c r="D112" s="157">
        <f>'Methods&amp;Limits'!F59</f>
        <v>2008</v>
      </c>
      <c r="E112" s="243">
        <f>'Methods&amp;Limits'!G59</f>
        <v>0.7</v>
      </c>
      <c r="F112" s="158"/>
      <c r="G112" s="166">
        <f>'Methods&amp;Limits'!I59</f>
        <v>12.413</v>
      </c>
      <c r="H112" s="276" t="str">
        <f t="shared" si="2"/>
        <v/>
      </c>
      <c r="I112" s="426"/>
      <c r="J112" s="258"/>
      <c r="K112" s="258"/>
      <c r="L112" s="573"/>
      <c r="M112" s="574"/>
    </row>
    <row r="113" spans="1:13" ht="13.5" customHeight="1" x14ac:dyDescent="0.2">
      <c r="A113" s="174" t="str">
        <f>'Methods&amp;Limits'!A60</f>
        <v>-- Tert-butyl alcohol</v>
      </c>
      <c r="B113" s="165" t="str">
        <f>'Methods&amp;Limits'!B60</f>
        <v>% V/V</v>
      </c>
      <c r="C113" s="175" t="str">
        <f>'Methods&amp;Limits'!E60</f>
        <v>EN-ISO 22854</v>
      </c>
      <c r="D113" s="157">
        <f>'Methods&amp;Limits'!F60</f>
        <v>2008</v>
      </c>
      <c r="E113" s="243">
        <f>'Methods&amp;Limits'!G60</f>
        <v>0.7</v>
      </c>
      <c r="F113" s="158"/>
      <c r="G113" s="166">
        <f>'Methods&amp;Limits'!I60</f>
        <v>15.413</v>
      </c>
      <c r="H113" s="276" t="str">
        <f t="shared" si="2"/>
        <v/>
      </c>
      <c r="I113" s="426"/>
      <c r="J113" s="258"/>
      <c r="K113" s="258"/>
      <c r="L113" s="573"/>
      <c r="M113" s="574"/>
    </row>
    <row r="114" spans="1:13" ht="13.5" customHeight="1" x14ac:dyDescent="0.2">
      <c r="A114" s="174" t="str">
        <f>'Methods&amp;Limits'!A61</f>
        <v>-- Iso-butyl alcohol</v>
      </c>
      <c r="B114" s="165" t="str">
        <f>'Methods&amp;Limits'!B61</f>
        <v>% V/V</v>
      </c>
      <c r="C114" s="175" t="str">
        <f>'Methods&amp;Limits'!E61</f>
        <v>EN-ISO 22854</v>
      </c>
      <c r="D114" s="157">
        <f>'Methods&amp;Limits'!F61</f>
        <v>2008</v>
      </c>
      <c r="E114" s="243">
        <f>'Methods&amp;Limits'!G61</f>
        <v>0.7</v>
      </c>
      <c r="F114" s="158"/>
      <c r="G114" s="166">
        <f>'Methods&amp;Limits'!I61</f>
        <v>15.413</v>
      </c>
      <c r="H114" s="276" t="str">
        <f t="shared" si="2"/>
        <v/>
      </c>
      <c r="I114" s="426"/>
      <c r="J114" s="258"/>
      <c r="K114" s="258"/>
      <c r="L114" s="573"/>
      <c r="M114" s="574"/>
    </row>
    <row r="115" spans="1:13" ht="13.5" customHeight="1" x14ac:dyDescent="0.2">
      <c r="A115" s="174" t="str">
        <f>'Methods&amp;Limits'!A62</f>
        <v>-- Ethers with 5 or more carbon atoms per molecule</v>
      </c>
      <c r="B115" s="165" t="str">
        <f>'Methods&amp;Limits'!B62</f>
        <v>% V/V</v>
      </c>
      <c r="C115" s="175" t="str">
        <f>'Methods&amp;Limits'!E62</f>
        <v>EN-ISO 22854</v>
      </c>
      <c r="D115" s="157">
        <f>'Methods&amp;Limits'!F62</f>
        <v>2008</v>
      </c>
      <c r="E115" s="243">
        <f>'Methods&amp;Limits'!G62</f>
        <v>0.9</v>
      </c>
      <c r="F115" s="158"/>
      <c r="G115" s="166">
        <f>'Methods&amp;Limits'!I62</f>
        <v>22.530999999999999</v>
      </c>
      <c r="H115" s="276" t="str">
        <f t="shared" si="2"/>
        <v/>
      </c>
      <c r="I115" s="426"/>
      <c r="J115" s="258"/>
      <c r="K115" s="258"/>
      <c r="L115" s="573"/>
      <c r="M115" s="574"/>
    </row>
    <row r="116" spans="1:13" ht="13.5" customHeight="1" x14ac:dyDescent="0.2">
      <c r="A116" s="174" t="str">
        <f>'Methods&amp;Limits'!A63</f>
        <v>-- other oxygenates</v>
      </c>
      <c r="B116" s="156" t="str">
        <f>'Methods&amp;Limits'!B63</f>
        <v>% V/V</v>
      </c>
      <c r="C116" s="175" t="str">
        <f>'Methods&amp;Limits'!E63</f>
        <v>EN-ISO 22854</v>
      </c>
      <c r="D116" s="157">
        <f>'Methods&amp;Limits'!F63</f>
        <v>2008</v>
      </c>
      <c r="E116" s="243">
        <f>'Methods&amp;Limits'!G63</f>
        <v>0.7</v>
      </c>
      <c r="F116" s="158"/>
      <c r="G116" s="166">
        <f>'Methods&amp;Limits'!I63</f>
        <v>15.413</v>
      </c>
      <c r="H116" s="276" t="str">
        <f t="shared" si="2"/>
        <v/>
      </c>
      <c r="I116" s="426"/>
      <c r="J116" s="258"/>
      <c r="K116" s="258"/>
      <c r="L116" s="573"/>
      <c r="M116" s="574"/>
    </row>
    <row r="117" spans="1:13" ht="13.5" customHeight="1" x14ac:dyDescent="0.2">
      <c r="A117" s="200" t="str">
        <f>'Methods&amp;Limits'!A64:A64</f>
        <v>Sulphur content (sulphur free, from 2005)**</v>
      </c>
      <c r="B117" s="209" t="str">
        <f>'Methods&amp;Limits'!B64</f>
        <v>mg/kg</v>
      </c>
      <c r="C117" s="38" t="str">
        <f>'Methods&amp;Limits'!E64</f>
        <v>EN-ISO 14596</v>
      </c>
      <c r="D117" s="157">
        <f>'Methods&amp;Limits'!F64</f>
        <v>1998</v>
      </c>
      <c r="E117" s="246">
        <f>'Methods&amp;Limits'!G64</f>
        <v>5</v>
      </c>
      <c r="F117" s="158"/>
      <c r="G117" s="166">
        <f>'Methods&amp;Limits'!I64</f>
        <v>12.95</v>
      </c>
      <c r="H117" s="276" t="str">
        <f>IF(E$38&gt;G117,"Yes","")</f>
        <v/>
      </c>
      <c r="I117" s="426"/>
      <c r="J117" s="258"/>
      <c r="K117" s="258"/>
      <c r="L117" s="573"/>
      <c r="M117" s="574"/>
    </row>
    <row r="118" spans="1:13" ht="13.5" customHeight="1" x14ac:dyDescent="0.2">
      <c r="A118" s="206"/>
      <c r="B118" s="205"/>
      <c r="C118" s="38" t="str">
        <f>'Methods&amp;Limits'!E65</f>
        <v>EN 24260</v>
      </c>
      <c r="D118" s="157">
        <f>'Methods&amp;Limits'!F65</f>
        <v>1994</v>
      </c>
      <c r="E118" s="246">
        <f>'Methods&amp;Limits'!G65</f>
        <v>1</v>
      </c>
      <c r="F118" s="158"/>
      <c r="G118" s="166">
        <f>'Methods&amp;Limits'!I65</f>
        <v>10.59</v>
      </c>
      <c r="H118" s="276" t="str">
        <f>IF(E$38&gt;G118,"Yes","")</f>
        <v/>
      </c>
      <c r="I118" s="426"/>
      <c r="J118" s="258"/>
      <c r="K118" s="258"/>
      <c r="L118" s="573"/>
      <c r="M118" s="574"/>
    </row>
    <row r="119" spans="1:13" ht="13.5" customHeight="1" x14ac:dyDescent="0.2">
      <c r="A119" s="206"/>
      <c r="B119" s="205"/>
      <c r="C119" s="38" t="str">
        <f>'Methods&amp;Limits'!E66</f>
        <v>EN-ISO 20846</v>
      </c>
      <c r="D119" s="157">
        <f>'Methods&amp;Limits'!F66</f>
        <v>2004</v>
      </c>
      <c r="E119" s="246">
        <f>'Methods&amp;Limits'!G66</f>
        <v>2.7</v>
      </c>
      <c r="F119" s="158"/>
      <c r="G119" s="166">
        <f>'Methods&amp;Limits'!I66</f>
        <v>11.593</v>
      </c>
      <c r="H119" s="276" t="str">
        <f>IF(E$38&gt;G119,"Yes","")</f>
        <v/>
      </c>
      <c r="I119" s="426"/>
      <c r="J119" s="258"/>
      <c r="K119" s="258"/>
      <c r="L119" s="573"/>
      <c r="M119" s="574"/>
    </row>
    <row r="120" spans="1:13" ht="13.5" customHeight="1" x14ac:dyDescent="0.2">
      <c r="A120" s="206"/>
      <c r="B120" s="210"/>
      <c r="C120" s="38" t="str">
        <f>'Methods&amp;Limits'!E67</f>
        <v>EN-ISO 20884</v>
      </c>
      <c r="D120" s="157">
        <f>'Methods&amp;Limits'!F67</f>
        <v>2004</v>
      </c>
      <c r="E120" s="246">
        <f>'Methods&amp;Limits'!G67</f>
        <v>3.1</v>
      </c>
      <c r="F120" s="158"/>
      <c r="G120" s="166">
        <f>'Methods&amp;Limits'!I67</f>
        <v>11.829000000000001</v>
      </c>
      <c r="H120" s="276" t="str">
        <f>IF(E$38&gt;G120,"Yes","")</f>
        <v/>
      </c>
      <c r="I120" s="426"/>
      <c r="J120" s="258"/>
      <c r="K120" s="258"/>
      <c r="L120" s="573"/>
      <c r="M120" s="574"/>
    </row>
    <row r="121" spans="1:13" ht="13.5" customHeight="1" x14ac:dyDescent="0.2">
      <c r="A121" s="206" t="str">
        <f>'Methods&amp;Limits'!A68:A68</f>
        <v>Lead content</v>
      </c>
      <c r="B121" s="205" t="str">
        <f>'Methods&amp;Limits'!B68</f>
        <v>g/l</v>
      </c>
      <c r="C121" s="38" t="str">
        <f>'Methods&amp;Limits'!E68</f>
        <v>EN 237</v>
      </c>
      <c r="D121" s="157">
        <f>'Methods&amp;Limits'!F68</f>
        <v>2004</v>
      </c>
      <c r="E121" s="457">
        <f>'Methods&amp;Limits'!G68</f>
        <v>6.1999999999999998E-3</v>
      </c>
      <c r="F121" s="458"/>
      <c r="G121" s="457">
        <f>'Methods&amp;Limits'!I68</f>
        <v>8.657999999999999E-3</v>
      </c>
      <c r="H121" s="276" t="str">
        <f>IF($E$39&gt;G121,"Yes","")</f>
        <v/>
      </c>
      <c r="I121" s="426"/>
      <c r="J121" s="258"/>
      <c r="K121" s="258"/>
      <c r="L121" s="573"/>
      <c r="M121" s="574"/>
    </row>
    <row r="122" spans="1:13" ht="13.5" customHeight="1" x14ac:dyDescent="0.2">
      <c r="A122" s="200" t="str">
        <f>'Methods&amp;Limits'!A69:A69</f>
        <v>Manganese</v>
      </c>
      <c r="B122" s="214" t="str">
        <f>'Methods&amp;Limits'!B69</f>
        <v>mg/l</v>
      </c>
      <c r="C122" s="38" t="str">
        <f>'Methods&amp;Limits'!E69</f>
        <v>EN 16135</v>
      </c>
      <c r="D122" s="157">
        <f>'Methods&amp;Limits'!F69</f>
        <v>2011</v>
      </c>
      <c r="E122" s="243">
        <f>'Methods&amp;Limits'!G69</f>
        <v>1.53</v>
      </c>
      <c r="F122" s="34"/>
      <c r="G122" s="166">
        <f>'Methods&amp;Limits'!I69</f>
        <v>2.9026999999999998</v>
      </c>
      <c r="H122" s="276" t="str">
        <f>IF($E$40&gt;G122,"Yes","")</f>
        <v/>
      </c>
      <c r="I122" s="426"/>
      <c r="J122" s="258"/>
      <c r="K122" s="281"/>
      <c r="L122" s="573"/>
      <c r="M122" s="574"/>
    </row>
    <row r="123" spans="1:13" x14ac:dyDescent="0.2">
      <c r="A123" s="202"/>
      <c r="B123" s="215"/>
      <c r="C123" s="38" t="str">
        <f>'Methods&amp;Limits'!E70</f>
        <v>EN 16136</v>
      </c>
      <c r="D123" s="157">
        <f>'Methods&amp;Limits'!F70</f>
        <v>2011</v>
      </c>
      <c r="E123" s="243">
        <f>'Methods&amp;Limits'!G70</f>
        <v>1.76</v>
      </c>
      <c r="F123" s="34"/>
      <c r="G123" s="166">
        <f>'Methods&amp;Limits'!I70</f>
        <v>3.0384000000000002</v>
      </c>
      <c r="H123" s="276" t="str">
        <f>IF($E$40&gt;G123,"Yes","")</f>
        <v/>
      </c>
      <c r="I123" s="426"/>
      <c r="J123" s="258"/>
      <c r="K123" s="281"/>
      <c r="L123" s="573"/>
      <c r="M123" s="574"/>
    </row>
    <row r="124" spans="1:13" x14ac:dyDescent="0.2">
      <c r="I124" s="54"/>
    </row>
    <row r="125" spans="1:13" x14ac:dyDescent="0.2">
      <c r="I125" s="54"/>
    </row>
    <row r="126" spans="1:13" x14ac:dyDescent="0.2">
      <c r="I126" s="54"/>
    </row>
    <row r="127" spans="1:13" x14ac:dyDescent="0.2">
      <c r="I127" s="54"/>
    </row>
  </sheetData>
  <sheetProtection algorithmName="SHA-512" hashValue="pAjLAam6W5eQscxZxGPRUG+6Pq5SBZsV5cbvSwpaOyKKRNI3ZXX6jdpJzuIn0cPEugRJ45Fyc9HzrDCst6+q3g==" saltValue="8D+/Q9x9DyZ4orILf9dVow==" spinCount="100000" sheet="1" objects="1" scenarios="1" sort="0"/>
  <mergeCells count="85">
    <mergeCell ref="L120:M120"/>
    <mergeCell ref="L121:M121"/>
    <mergeCell ref="L122:M122"/>
    <mergeCell ref="L123:M123"/>
    <mergeCell ref="L114:M114"/>
    <mergeCell ref="L115:M115"/>
    <mergeCell ref="L116:M116"/>
    <mergeCell ref="L117:M117"/>
    <mergeCell ref="L118:M118"/>
    <mergeCell ref="L119:M119"/>
    <mergeCell ref="L113:M113"/>
    <mergeCell ref="L101:M101"/>
    <mergeCell ref="L102:M102"/>
    <mergeCell ref="L103:M103"/>
    <mergeCell ref="L104:M104"/>
    <mergeCell ref="L105:M105"/>
    <mergeCell ref="L106:M106"/>
    <mergeCell ref="L107:M107"/>
    <mergeCell ref="L108:M108"/>
    <mergeCell ref="L110:M110"/>
    <mergeCell ref="L111:M111"/>
    <mergeCell ref="L112:M112"/>
    <mergeCell ref="L100:M100"/>
    <mergeCell ref="L87:M87"/>
    <mergeCell ref="L88:M88"/>
    <mergeCell ref="L90:M90"/>
    <mergeCell ref="L91:M91"/>
    <mergeCell ref="L92:M92"/>
    <mergeCell ref="L93:M93"/>
    <mergeCell ref="L94:M94"/>
    <mergeCell ref="L95:M95"/>
    <mergeCell ref="L96:M96"/>
    <mergeCell ref="L97:M97"/>
    <mergeCell ref="L98:M98"/>
    <mergeCell ref="L86:M86"/>
    <mergeCell ref="L73:M73"/>
    <mergeCell ref="L75:M75"/>
    <mergeCell ref="L76:M76"/>
    <mergeCell ref="L78:M78"/>
    <mergeCell ref="L79:M79"/>
    <mergeCell ref="L80:M80"/>
    <mergeCell ref="L81:M81"/>
    <mergeCell ref="L82:M82"/>
    <mergeCell ref="L83:M83"/>
    <mergeCell ref="L84:M84"/>
    <mergeCell ref="L85:M85"/>
    <mergeCell ref="L72:M72"/>
    <mergeCell ref="F60:G60"/>
    <mergeCell ref="J60:J61"/>
    <mergeCell ref="L62:M62"/>
    <mergeCell ref="L63:M63"/>
    <mergeCell ref="L64:M64"/>
    <mergeCell ref="L65:M65"/>
    <mergeCell ref="L67:M67"/>
    <mergeCell ref="L68:M68"/>
    <mergeCell ref="L69:M69"/>
    <mergeCell ref="L70:M70"/>
    <mergeCell ref="L71:M71"/>
    <mergeCell ref="L60:M60"/>
    <mergeCell ref="C59:I59"/>
    <mergeCell ref="J59:M59"/>
    <mergeCell ref="P21:P23"/>
    <mergeCell ref="P28:P29"/>
    <mergeCell ref="Q28:Q29"/>
    <mergeCell ref="A44:D44"/>
    <mergeCell ref="E45:L46"/>
    <mergeCell ref="E47:L47"/>
    <mergeCell ref="E48:L48"/>
    <mergeCell ref="E49:L49"/>
    <mergeCell ref="E50:L50"/>
    <mergeCell ref="E51:L51"/>
    <mergeCell ref="A54:L54"/>
    <mergeCell ref="C14:K15"/>
    <mergeCell ref="L14:O14"/>
    <mergeCell ref="P14:Q14"/>
    <mergeCell ref="L15:M15"/>
    <mergeCell ref="N15:O15"/>
    <mergeCell ref="P15:Q15"/>
    <mergeCell ref="B3:E3"/>
    <mergeCell ref="G3:Q10"/>
    <mergeCell ref="B4:E4"/>
    <mergeCell ref="B5:E5"/>
    <mergeCell ref="B6:E6"/>
    <mergeCell ref="B7:E7"/>
    <mergeCell ref="C8:E8"/>
  </mergeCells>
  <dataValidations count="2">
    <dataValidation type="whole" operator="greaterThanOrEqual" allowBlank="1" showInputMessage="1" showErrorMessage="1" sqref="C17:C40 B45:B50 D45:D50 I17:I40">
      <formula1>0</formula1>
    </dataValidation>
    <dataValidation type="decimal" operator="greaterThanOrEqual" allowBlank="1" showInputMessage="1" showErrorMessage="1" sqref="D17:H40 J17:M41">
      <formula1>0</formula1>
    </dataValidation>
  </dataValidations>
  <hyperlinks>
    <hyperlink ref="R1" location="'Submission Report'!A1" display="&lt;-- GO BACK"/>
  </hyperlinks>
  <pageMargins left="0.75" right="0.75" top="1" bottom="1" header="0.4921259845" footer="0.4921259845"/>
  <pageSetup paperSize="9" scale="54" fitToHeight="2" orientation="landscape" r:id="rId1"/>
  <headerFooter alignWithMargins="0">
    <oddHeader>&amp;L&amp;F&amp;C&amp;A</oddHeader>
    <oddFooter>&amp;LTemplate v3 ext&amp;CPage &amp;P of &amp;N</oddFooter>
  </headerFooter>
  <rowBreaks count="1" manualBreakCount="1">
    <brk id="52" max="16383" man="1"/>
  </rowBreaks>
  <colBreaks count="1" manualBreakCount="1">
    <brk id="17"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EV127"/>
  <sheetViews>
    <sheetView showGridLines="0" zoomScaleNormal="100" workbookViewId="0"/>
  </sheetViews>
  <sheetFormatPr defaultColWidth="0" defaultRowHeight="12.75" x14ac:dyDescent="0.2"/>
  <cols>
    <col min="1" max="1" width="41" style="4" customWidth="1"/>
    <col min="2" max="2" width="6.7109375" style="4" customWidth="1"/>
    <col min="3" max="3" width="19.140625" style="4" customWidth="1"/>
    <col min="4" max="4" width="9.140625" style="4" customWidth="1"/>
    <col min="5" max="5" width="19.42578125" style="4" bestFit="1" customWidth="1"/>
    <col min="6" max="7" width="10.7109375" style="4" customWidth="1"/>
    <col min="8" max="8" width="11.42578125" style="4" customWidth="1"/>
    <col min="9" max="9" width="13.85546875" style="4" customWidth="1"/>
    <col min="10" max="10" width="9.5703125" style="4" customWidth="1"/>
    <col min="11" max="11" width="10.28515625" style="4" customWidth="1"/>
    <col min="12" max="12" width="9.5703125" style="4" customWidth="1"/>
    <col min="13" max="13" width="20" style="4" bestFit="1" customWidth="1"/>
    <col min="14" max="14" width="8.5703125" style="4" bestFit="1" customWidth="1"/>
    <col min="15" max="19" width="11.42578125" style="4" customWidth="1"/>
    <col min="20" max="16384" width="0" style="4" hidden="1"/>
  </cols>
  <sheetData>
    <row r="1" spans="1:19" ht="18.75" customHeight="1" x14ac:dyDescent="0.25">
      <c r="A1" s="77" t="s">
        <v>358</v>
      </c>
      <c r="R1" s="288" t="s">
        <v>860</v>
      </c>
      <c r="S1" s="291"/>
    </row>
    <row r="2" spans="1:19" ht="6.75" customHeight="1" x14ac:dyDescent="0.2">
      <c r="A2" s="78"/>
      <c r="B2" s="12"/>
      <c r="C2" s="12"/>
      <c r="D2" s="12"/>
      <c r="E2" s="12"/>
      <c r="F2" s="12"/>
      <c r="G2" s="12"/>
      <c r="H2" s="12"/>
      <c r="I2" s="12"/>
      <c r="J2" s="12"/>
      <c r="K2" s="12"/>
      <c r="L2" s="12"/>
    </row>
    <row r="3" spans="1:19" ht="14.25" customHeight="1" x14ac:dyDescent="0.2">
      <c r="A3" s="79" t="s">
        <v>18</v>
      </c>
      <c r="B3" s="575" t="str">
        <f>IF(LEN('Contacts&amp;Annual Summary'!C9) &gt; 1,'Contacts&amp;Annual Summary'!C9,"")</f>
        <v>Slovakia</v>
      </c>
      <c r="C3" s="576"/>
      <c r="D3" s="576"/>
      <c r="E3" s="577"/>
      <c r="F3" s="46"/>
      <c r="G3" s="584" t="s">
        <v>249</v>
      </c>
      <c r="H3" s="584"/>
      <c r="I3" s="584"/>
      <c r="J3" s="584"/>
      <c r="K3" s="584"/>
      <c r="L3" s="584"/>
      <c r="M3" s="584"/>
      <c r="N3" s="584"/>
      <c r="O3" s="584"/>
      <c r="P3" s="584"/>
      <c r="Q3" s="584"/>
    </row>
    <row r="4" spans="1:19" ht="14.25" customHeight="1" x14ac:dyDescent="0.2">
      <c r="A4" s="79" t="s">
        <v>19</v>
      </c>
      <c r="B4" s="575">
        <f>'Contacts&amp;Annual Summary'!C8</f>
        <v>2020</v>
      </c>
      <c r="C4" s="576"/>
      <c r="D4" s="576"/>
      <c r="E4" s="577"/>
      <c r="F4" s="46"/>
      <c r="G4" s="584"/>
      <c r="H4" s="584"/>
      <c r="I4" s="584"/>
      <c r="J4" s="584"/>
      <c r="K4" s="584"/>
      <c r="L4" s="584"/>
      <c r="M4" s="584"/>
      <c r="N4" s="584"/>
      <c r="O4" s="584"/>
      <c r="P4" s="584"/>
      <c r="Q4" s="584"/>
    </row>
    <row r="5" spans="1:19" ht="14.25" customHeight="1" x14ac:dyDescent="0.2">
      <c r="A5" s="80" t="s">
        <v>198</v>
      </c>
      <c r="B5" s="575" t="s">
        <v>243</v>
      </c>
      <c r="C5" s="576"/>
      <c r="D5" s="576"/>
      <c r="E5" s="577"/>
      <c r="F5" s="46"/>
      <c r="G5" s="584"/>
      <c r="H5" s="584"/>
      <c r="I5" s="584"/>
      <c r="J5" s="584"/>
      <c r="K5" s="584"/>
      <c r="L5" s="584"/>
      <c r="M5" s="584"/>
      <c r="N5" s="584"/>
      <c r="O5" s="584"/>
      <c r="P5" s="584"/>
      <c r="Q5" s="584"/>
    </row>
    <row r="6" spans="1:19" ht="14.25" customHeight="1" x14ac:dyDescent="0.2">
      <c r="A6" s="79" t="s">
        <v>59</v>
      </c>
      <c r="B6" s="575" t="s">
        <v>98</v>
      </c>
      <c r="C6" s="576"/>
      <c r="D6" s="576"/>
      <c r="E6" s="577"/>
      <c r="F6" s="46"/>
      <c r="G6" s="584"/>
      <c r="H6" s="584"/>
      <c r="I6" s="584"/>
      <c r="J6" s="584"/>
      <c r="K6" s="584"/>
      <c r="L6" s="584"/>
      <c r="M6" s="584"/>
      <c r="N6" s="584"/>
      <c r="O6" s="584"/>
      <c r="P6" s="584"/>
      <c r="Q6" s="584"/>
    </row>
    <row r="7" spans="1:19" ht="14.25" customHeight="1" x14ac:dyDescent="0.2">
      <c r="A7" s="79" t="s">
        <v>60</v>
      </c>
      <c r="B7" s="622">
        <f>'Petrol (5)'!B7</f>
        <v>0</v>
      </c>
      <c r="C7" s="623"/>
      <c r="D7" s="623"/>
      <c r="E7" s="624"/>
      <c r="F7" s="46"/>
      <c r="G7" s="584"/>
      <c r="H7" s="584"/>
      <c r="I7" s="584"/>
      <c r="J7" s="584"/>
      <c r="K7" s="584"/>
      <c r="L7" s="584"/>
      <c r="M7" s="584"/>
      <c r="N7" s="584"/>
      <c r="O7" s="584"/>
      <c r="P7" s="584"/>
      <c r="Q7" s="584"/>
    </row>
    <row r="8" spans="1:19" ht="14.25" customHeight="1" x14ac:dyDescent="0.2">
      <c r="A8" s="79" t="s">
        <v>219</v>
      </c>
      <c r="B8" s="256">
        <v>0</v>
      </c>
      <c r="C8" s="585" t="str">
        <f>IF( B8="A","1st June to 31st August (arctic)","1st May to 30th September (normal)")</f>
        <v>1st May to 30th September (normal)</v>
      </c>
      <c r="D8" s="586"/>
      <c r="E8" s="587"/>
      <c r="F8" s="75"/>
      <c r="G8" s="584"/>
      <c r="H8" s="584"/>
      <c r="I8" s="584"/>
      <c r="J8" s="584"/>
      <c r="K8" s="584"/>
      <c r="L8" s="584"/>
      <c r="M8" s="584"/>
      <c r="N8" s="584"/>
      <c r="O8" s="584"/>
      <c r="P8" s="584"/>
      <c r="Q8" s="584"/>
    </row>
    <row r="9" spans="1:19" ht="14.25" customHeight="1" x14ac:dyDescent="0.2">
      <c r="A9" s="79" t="s">
        <v>359</v>
      </c>
      <c r="B9" s="456">
        <f>MAX('Petrol (5)'!B9,'Petrol (6)'!B9)</f>
        <v>0</v>
      </c>
      <c r="C9" s="74" t="s">
        <v>229</v>
      </c>
      <c r="D9" s="75"/>
      <c r="E9" s="75"/>
      <c r="F9" s="75"/>
      <c r="G9" s="584"/>
      <c r="H9" s="584"/>
      <c r="I9" s="584"/>
      <c r="J9" s="584"/>
      <c r="K9" s="584"/>
      <c r="L9" s="584"/>
      <c r="M9" s="584"/>
      <c r="N9" s="584"/>
      <c r="O9" s="584"/>
      <c r="P9" s="584"/>
      <c r="Q9" s="584"/>
    </row>
    <row r="10" spans="1:19" s="12" customFormat="1" ht="20.25" customHeight="1" x14ac:dyDescent="0.2">
      <c r="A10" s="81" t="s">
        <v>83</v>
      </c>
      <c r="B10" s="81"/>
      <c r="C10" s="82"/>
      <c r="D10" s="82"/>
      <c r="E10" s="82"/>
      <c r="F10" s="82"/>
      <c r="G10" s="584"/>
      <c r="H10" s="584"/>
      <c r="I10" s="584"/>
      <c r="J10" s="584"/>
      <c r="K10" s="584"/>
      <c r="L10" s="584"/>
      <c r="M10" s="584"/>
      <c r="N10" s="584"/>
      <c r="O10" s="584"/>
      <c r="P10" s="584"/>
      <c r="Q10" s="584"/>
    </row>
    <row r="11" spans="1:19" ht="8.25" customHeight="1" x14ac:dyDescent="0.2">
      <c r="A11" s="83"/>
      <c r="B11" s="81"/>
      <c r="C11" s="81"/>
      <c r="D11" s="84"/>
      <c r="E11" s="84"/>
      <c r="F11" s="84"/>
      <c r="K11" s="84"/>
      <c r="L11" s="84"/>
    </row>
    <row r="12" spans="1:19" ht="16.5" customHeight="1" x14ac:dyDescent="0.25">
      <c r="A12" s="85" t="s">
        <v>81</v>
      </c>
      <c r="B12" s="81"/>
      <c r="C12" s="81"/>
      <c r="D12" s="84"/>
      <c r="E12" s="84"/>
      <c r="F12" s="84"/>
      <c r="K12" s="84"/>
      <c r="L12" s="84"/>
    </row>
    <row r="13" spans="1:19" ht="6.75" customHeight="1" x14ac:dyDescent="0.2">
      <c r="A13" s="27"/>
      <c r="B13" s="27"/>
      <c r="C13" s="27"/>
      <c r="D13" s="27"/>
      <c r="E13" s="27"/>
      <c r="F13" s="27"/>
      <c r="G13" s="27"/>
      <c r="H13" s="27"/>
      <c r="I13" s="27"/>
      <c r="J13" s="27"/>
      <c r="K13" s="27"/>
      <c r="L13" s="27"/>
    </row>
    <row r="14" spans="1:19" ht="27.75" customHeight="1" x14ac:dyDescent="0.2">
      <c r="A14" s="86" t="s">
        <v>54</v>
      </c>
      <c r="B14" s="86" t="s">
        <v>20</v>
      </c>
      <c r="C14" s="590" t="s">
        <v>220</v>
      </c>
      <c r="D14" s="591"/>
      <c r="E14" s="591"/>
      <c r="F14" s="591"/>
      <c r="G14" s="591"/>
      <c r="H14" s="591"/>
      <c r="I14" s="591"/>
      <c r="J14" s="591"/>
      <c r="K14" s="592"/>
      <c r="L14" s="581" t="s">
        <v>77</v>
      </c>
      <c r="M14" s="582"/>
      <c r="N14" s="582"/>
      <c r="O14" s="583"/>
      <c r="P14" s="601" t="s">
        <v>183</v>
      </c>
      <c r="Q14" s="602"/>
    </row>
    <row r="15" spans="1:19" ht="31.5" customHeight="1" x14ac:dyDescent="0.2">
      <c r="A15" s="87"/>
      <c r="B15" s="87"/>
      <c r="C15" s="593"/>
      <c r="D15" s="594"/>
      <c r="E15" s="594"/>
      <c r="F15" s="594"/>
      <c r="G15" s="594"/>
      <c r="H15" s="594"/>
      <c r="I15" s="594"/>
      <c r="J15" s="594"/>
      <c r="K15" s="595"/>
      <c r="L15" s="596" t="s">
        <v>26</v>
      </c>
      <c r="M15" s="596"/>
      <c r="N15" s="599" t="s">
        <v>211</v>
      </c>
      <c r="O15" s="600"/>
      <c r="P15" s="588" t="s">
        <v>184</v>
      </c>
      <c r="Q15" s="589"/>
    </row>
    <row r="16" spans="1:19" ht="49.5" customHeight="1" x14ac:dyDescent="0.2">
      <c r="A16" s="88"/>
      <c r="B16" s="88"/>
      <c r="C16" s="89" t="s">
        <v>61</v>
      </c>
      <c r="D16" s="90" t="s">
        <v>22</v>
      </c>
      <c r="E16" s="90" t="s">
        <v>23</v>
      </c>
      <c r="F16" s="91" t="s">
        <v>206</v>
      </c>
      <c r="G16" s="92" t="s">
        <v>24</v>
      </c>
      <c r="H16" s="89" t="s">
        <v>25</v>
      </c>
      <c r="I16" s="93" t="s">
        <v>213</v>
      </c>
      <c r="J16" s="93" t="s">
        <v>212</v>
      </c>
      <c r="K16" s="93" t="s">
        <v>214</v>
      </c>
      <c r="L16" s="94" t="s">
        <v>22</v>
      </c>
      <c r="M16" s="94" t="s">
        <v>23</v>
      </c>
      <c r="N16" s="95" t="s">
        <v>22</v>
      </c>
      <c r="O16" s="96" t="s">
        <v>23</v>
      </c>
      <c r="P16" s="207" t="s">
        <v>63</v>
      </c>
      <c r="Q16" s="208" t="s">
        <v>72</v>
      </c>
    </row>
    <row r="17" spans="1:23" ht="13.5" customHeight="1" x14ac:dyDescent="0.2">
      <c r="A17" s="97" t="s">
        <v>28</v>
      </c>
      <c r="B17" s="98" t="s">
        <v>4</v>
      </c>
      <c r="C17" s="410">
        <f>IF(AND('Petrol (5)'!C17="",'Petrol (6)'!C17=""),"",'Petrol (5)'!C17+'Petrol (6)'!C17)</f>
        <v>0</v>
      </c>
      <c r="D17" s="292">
        <f>IF(AND('Petrol (5)'!D17="",'Petrol (6)'!D17=""),"",MIN('Petrol (5)'!D17,'Petrol (6)'!D17))</f>
        <v>0</v>
      </c>
      <c r="E17" s="292">
        <f>IF(AND('Petrol (5)'!E17="",'Petrol (6)'!E17=""),"",MAX('Petrol (5)'!E17,'Petrol (6)'!E17))</f>
        <v>0</v>
      </c>
      <c r="F17" s="442">
        <v>0</v>
      </c>
      <c r="G17" s="442">
        <v>0</v>
      </c>
      <c r="H17" s="442">
        <v>0</v>
      </c>
      <c r="I17" s="410">
        <f>IF(AND('Petrol (5)'!I17="",'Petrol (6)'!I17=""),"",'Petrol (5)'!I17+'Petrol (6)'!I17)</f>
        <v>0</v>
      </c>
      <c r="J17" s="450">
        <v>0</v>
      </c>
      <c r="K17" s="450">
        <v>0</v>
      </c>
      <c r="L17" s="450"/>
      <c r="M17" s="450"/>
      <c r="N17" s="99" t="s">
        <v>185</v>
      </c>
      <c r="O17" s="100"/>
      <c r="P17" s="268" t="s">
        <v>191</v>
      </c>
      <c r="Q17" s="102">
        <v>2005</v>
      </c>
    </row>
    <row r="18" spans="1:23" ht="13.5" customHeight="1" x14ac:dyDescent="0.2">
      <c r="A18" s="97" t="s">
        <v>27</v>
      </c>
      <c r="B18" s="98" t="s">
        <v>4</v>
      </c>
      <c r="C18" s="410">
        <f>IF(AND('Petrol (5)'!C18="",'Petrol (6)'!C18=""),"",'Petrol (5)'!C18+'Petrol (6)'!C18)</f>
        <v>0</v>
      </c>
      <c r="D18" s="292">
        <f>IF(AND('Petrol (5)'!D18="",'Petrol (6)'!D18=""),"",MIN('Petrol (5)'!D18,'Petrol (6)'!D18))</f>
        <v>0</v>
      </c>
      <c r="E18" s="292">
        <f>IF(AND('Petrol (5)'!E18="",'Petrol (6)'!E18=""),"",MAX('Petrol (5)'!E18,'Petrol (6)'!E18))</f>
        <v>0</v>
      </c>
      <c r="F18" s="442">
        <v>0</v>
      </c>
      <c r="G18" s="442">
        <v>0</v>
      </c>
      <c r="H18" s="442">
        <v>0</v>
      </c>
      <c r="I18" s="410">
        <f>IF(AND('Petrol (5)'!I18="",'Petrol (6)'!I18=""),"",'Petrol (5)'!I18+'Petrol (6)'!I18)</f>
        <v>0</v>
      </c>
      <c r="J18" s="450">
        <v>0</v>
      </c>
      <c r="K18" s="450">
        <v>0</v>
      </c>
      <c r="L18" s="450"/>
      <c r="M18" s="450"/>
      <c r="N18" s="99" t="s">
        <v>186</v>
      </c>
      <c r="O18" s="103"/>
      <c r="P18" s="268" t="s">
        <v>192</v>
      </c>
      <c r="Q18" s="102">
        <v>2005</v>
      </c>
    </row>
    <row r="19" spans="1:23" ht="13.5" customHeight="1" x14ac:dyDescent="0.2">
      <c r="A19" s="32" t="s">
        <v>255</v>
      </c>
      <c r="B19" s="104" t="s">
        <v>5</v>
      </c>
      <c r="C19" s="435"/>
      <c r="D19" s="443"/>
      <c r="E19" s="443"/>
      <c r="F19" s="442"/>
      <c r="G19" s="442"/>
      <c r="H19" s="442"/>
      <c r="I19" s="435"/>
      <c r="J19" s="450"/>
      <c r="K19" s="450"/>
      <c r="L19" s="450"/>
      <c r="M19" s="450"/>
      <c r="N19" s="105"/>
      <c r="O19" s="106" t="s">
        <v>187</v>
      </c>
      <c r="P19" s="107"/>
      <c r="Q19" s="107"/>
    </row>
    <row r="20" spans="1:23" ht="13.5" customHeight="1" x14ac:dyDescent="0.2">
      <c r="A20" s="108" t="s">
        <v>246</v>
      </c>
      <c r="B20" s="109"/>
      <c r="C20" s="436">
        <f>IF(AND('Petrol (5)'!C20="",'Petrol (6)'!C20=""),"",'Petrol (5)'!C20+'Petrol (6)'!C20)</f>
        <v>0</v>
      </c>
      <c r="D20" s="444">
        <f>IF(AND('Petrol (5)'!D20="",'Petrol (6)'!D20=""),"",MIN('Petrol (5)'!D20,'Petrol (6)'!D20))</f>
        <v>0</v>
      </c>
      <c r="E20" s="444">
        <f>IF(AND('Petrol (5)'!E20="",'Petrol (6)'!E20=""),"",MAX('Petrol (5)'!E20,'Petrol (6)'!E20))</f>
        <v>0</v>
      </c>
      <c r="F20" s="442">
        <v>0</v>
      </c>
      <c r="G20" s="442">
        <v>0</v>
      </c>
      <c r="H20" s="442">
        <v>0</v>
      </c>
      <c r="I20" s="436">
        <f>IF(AND('Petrol (5)'!I20="",'Petrol (6)'!I20=""),"",'Petrol (5)'!I20+'Petrol (6)'!I20)</f>
        <v>0</v>
      </c>
      <c r="J20" s="450">
        <v>0</v>
      </c>
      <c r="K20" s="450">
        <v>0</v>
      </c>
      <c r="L20" s="450"/>
      <c r="M20" s="450"/>
      <c r="N20" s="110"/>
      <c r="O20" s="111">
        <f>IF(E8="A",70,60)</f>
        <v>60</v>
      </c>
      <c r="P20" s="102" t="s">
        <v>360</v>
      </c>
      <c r="Q20" s="102">
        <v>2007</v>
      </c>
    </row>
    <row r="21" spans="1:23" ht="13.5" customHeight="1" x14ac:dyDescent="0.2">
      <c r="A21" s="33" t="s">
        <v>30</v>
      </c>
      <c r="B21" s="112"/>
      <c r="C21" s="437"/>
      <c r="D21" s="445"/>
      <c r="E21" s="445"/>
      <c r="F21" s="442"/>
      <c r="G21" s="442"/>
      <c r="H21" s="442"/>
      <c r="I21" s="437"/>
      <c r="J21" s="450"/>
      <c r="K21" s="450"/>
      <c r="L21" s="450"/>
      <c r="M21" s="450"/>
      <c r="N21" s="112"/>
      <c r="O21" s="113"/>
      <c r="P21" s="603" t="s">
        <v>67</v>
      </c>
      <c r="Q21" s="115"/>
    </row>
    <row r="22" spans="1:23" ht="13.5" customHeight="1" x14ac:dyDescent="0.2">
      <c r="A22" s="116" t="s">
        <v>93</v>
      </c>
      <c r="B22" s="117" t="s">
        <v>228</v>
      </c>
      <c r="C22" s="438">
        <f>IF(AND('Petrol (5)'!C22="",'Petrol (6)'!C22=""),"",'Petrol (5)'!C22+'Petrol (6)'!C22)</f>
        <v>0</v>
      </c>
      <c r="D22" s="446">
        <f>IF(AND('Petrol (5)'!D22="",'Petrol (6)'!D22=""),"",MIN('Petrol (5)'!D22,'Petrol (6)'!D22))</f>
        <v>0</v>
      </c>
      <c r="E22" s="446">
        <f>IF(AND('Petrol (5)'!E22="",'Petrol (6)'!E22=""),"",MAX('Petrol (5)'!E22,'Petrol (6)'!E22))</f>
        <v>0</v>
      </c>
      <c r="F22" s="442">
        <v>0</v>
      </c>
      <c r="G22" s="442">
        <v>0</v>
      </c>
      <c r="H22" s="442">
        <v>0</v>
      </c>
      <c r="I22" s="438">
        <f>IF(AND('Petrol (5)'!I22="",'Petrol (6)'!I22=""),"",'Petrol (5)'!I22+'Petrol (6)'!I22)</f>
        <v>0</v>
      </c>
      <c r="J22" s="450">
        <v>0</v>
      </c>
      <c r="K22" s="450">
        <v>0</v>
      </c>
      <c r="L22" s="450"/>
      <c r="M22" s="450"/>
      <c r="N22" s="118">
        <v>46</v>
      </c>
      <c r="O22" s="119"/>
      <c r="P22" s="604"/>
      <c r="Q22" s="115">
        <v>2000</v>
      </c>
    </row>
    <row r="23" spans="1:23" ht="13.5" customHeight="1" x14ac:dyDescent="0.2">
      <c r="A23" s="120" t="s">
        <v>92</v>
      </c>
      <c r="B23" s="110" t="s">
        <v>228</v>
      </c>
      <c r="C23" s="436">
        <f>IF(AND('Petrol (5)'!C23="",'Petrol (6)'!C23=""),"",'Petrol (5)'!C23+'Petrol (6)'!C23)</f>
        <v>0</v>
      </c>
      <c r="D23" s="444">
        <f>IF(AND('Petrol (5)'!D23="",'Petrol (6)'!D23=""),"",MIN('Petrol (5)'!D23,'Petrol (6)'!D23))</f>
        <v>0</v>
      </c>
      <c r="E23" s="444">
        <f>IF(AND('Petrol (5)'!E23="",'Petrol (6)'!E23=""),"",MAX('Petrol (5)'!E23,'Petrol (6)'!E23))</f>
        <v>0</v>
      </c>
      <c r="F23" s="442">
        <v>0</v>
      </c>
      <c r="G23" s="442">
        <v>0</v>
      </c>
      <c r="H23" s="442">
        <v>0</v>
      </c>
      <c r="I23" s="436">
        <f>IF(AND('Petrol (5)'!I23="",'Petrol (6)'!I23=""),"",'Petrol (5)'!I23+'Petrol (6)'!I23)</f>
        <v>0</v>
      </c>
      <c r="J23" s="450">
        <v>0</v>
      </c>
      <c r="K23" s="450">
        <v>0</v>
      </c>
      <c r="L23" s="450"/>
      <c r="M23" s="450"/>
      <c r="N23" s="121">
        <v>75</v>
      </c>
      <c r="O23" s="122"/>
      <c r="P23" s="605"/>
      <c r="Q23" s="123"/>
    </row>
    <row r="24" spans="1:23" ht="13.5" customHeight="1" x14ac:dyDescent="0.2">
      <c r="A24" s="33" t="s">
        <v>31</v>
      </c>
      <c r="B24" s="112"/>
      <c r="C24" s="437"/>
      <c r="D24" s="445"/>
      <c r="E24" s="445"/>
      <c r="F24" s="442"/>
      <c r="G24" s="442"/>
      <c r="H24" s="442"/>
      <c r="I24" s="437"/>
      <c r="J24" s="450"/>
      <c r="K24" s="450"/>
      <c r="L24" s="450"/>
      <c r="M24" s="450"/>
      <c r="N24" s="112"/>
      <c r="O24" s="113"/>
      <c r="P24" s="107"/>
      <c r="Q24" s="124"/>
    </row>
    <row r="25" spans="1:23" ht="33.75" x14ac:dyDescent="0.2">
      <c r="A25" s="116" t="s">
        <v>94</v>
      </c>
      <c r="B25" s="117" t="s">
        <v>228</v>
      </c>
      <c r="C25" s="438">
        <f>IF(AND('Petrol (5)'!C25="",'Petrol (6)'!C25=""),"",'Petrol (5)'!C25+'Petrol (6)'!C25)</f>
        <v>0</v>
      </c>
      <c r="D25" s="446">
        <f>IF(AND('Petrol (5)'!D25="",'Petrol (6)'!D25=""),"",MIN('Petrol (5)'!D25,'Petrol (6)'!D25))</f>
        <v>0</v>
      </c>
      <c r="E25" s="446">
        <f>IF(AND('Petrol (5)'!E25="",'Petrol (6)'!E25=""),"",MAX('Petrol (5)'!E25,'Petrol (6)'!E25))</f>
        <v>0</v>
      </c>
      <c r="F25" s="442">
        <v>0</v>
      </c>
      <c r="G25" s="442">
        <v>0</v>
      </c>
      <c r="H25" s="442">
        <v>0</v>
      </c>
      <c r="I25" s="438">
        <f>IF(AND('Petrol (5)'!I25="",'Petrol (6)'!I25=""),"",'Petrol (5)'!I25+'Petrol (6)'!I25)</f>
        <v>0</v>
      </c>
      <c r="J25" s="450">
        <v>0</v>
      </c>
      <c r="K25" s="450">
        <v>0</v>
      </c>
      <c r="L25" s="450"/>
      <c r="M25" s="450"/>
      <c r="N25" s="112"/>
      <c r="O25" s="125" t="s">
        <v>188</v>
      </c>
      <c r="P25" s="115" t="s">
        <v>361</v>
      </c>
      <c r="Q25" s="115" t="s">
        <v>364</v>
      </c>
    </row>
    <row r="26" spans="1:23" ht="22.5" x14ac:dyDescent="0.2">
      <c r="A26" s="116" t="s">
        <v>32</v>
      </c>
      <c r="B26" s="117" t="s">
        <v>228</v>
      </c>
      <c r="C26" s="438">
        <f>IF(AND('Petrol (5)'!C26="",'Petrol (6)'!C26=""),"",'Petrol (5)'!C26+'Petrol (6)'!C26)</f>
        <v>0</v>
      </c>
      <c r="D26" s="447">
        <f>IF(AND('Petrol (5)'!D26="",'Petrol (6)'!D26=""),"",MIN('Petrol (5)'!D26,'Petrol (6)'!D26))</f>
        <v>0</v>
      </c>
      <c r="E26" s="447">
        <f>IF(AND('Petrol (5)'!E26="",'Petrol (6)'!E26=""),"",MAX('Petrol (5)'!E26,'Petrol (6)'!E26))</f>
        <v>0</v>
      </c>
      <c r="F26" s="442">
        <v>0</v>
      </c>
      <c r="G26" s="442">
        <v>0</v>
      </c>
      <c r="H26" s="442">
        <v>0</v>
      </c>
      <c r="I26" s="438">
        <f>IF(AND('Petrol (5)'!I26="",'Petrol (6)'!I26=""),"",'Petrol (5)'!I26+'Petrol (6)'!I26)</f>
        <v>0</v>
      </c>
      <c r="J26" s="450">
        <v>0</v>
      </c>
      <c r="K26" s="450">
        <v>0</v>
      </c>
      <c r="L26" s="450"/>
      <c r="M26" s="450"/>
      <c r="N26" s="112"/>
      <c r="O26" s="125">
        <v>35</v>
      </c>
      <c r="P26" s="115" t="s">
        <v>362</v>
      </c>
      <c r="Q26" s="115" t="s">
        <v>363</v>
      </c>
    </row>
    <row r="27" spans="1:23" ht="33.75" x14ac:dyDescent="0.2">
      <c r="A27" s="120" t="s">
        <v>33</v>
      </c>
      <c r="B27" s="110" t="s">
        <v>228</v>
      </c>
      <c r="C27" s="436">
        <f>IF(AND('Petrol (5)'!C27="",'Petrol (6)'!C27=""),"",'Petrol (5)'!C27+'Petrol (6)'!C27)</f>
        <v>0</v>
      </c>
      <c r="D27" s="444">
        <f>IF(AND('Petrol (5)'!D27="",'Petrol (6)'!D27=""),"",MIN('Petrol (5)'!D27,'Petrol (6)'!D27))</f>
        <v>0</v>
      </c>
      <c r="E27" s="444">
        <f>IF(AND('Petrol (5)'!E27="",'Petrol (6)'!E27=""),"",MAX('Petrol (5)'!E27,'Petrol (6)'!E27))</f>
        <v>0</v>
      </c>
      <c r="F27" s="442">
        <v>0</v>
      </c>
      <c r="G27" s="442">
        <v>0</v>
      </c>
      <c r="H27" s="442">
        <v>0</v>
      </c>
      <c r="I27" s="436">
        <f>IF(AND('Petrol (5)'!I27="",'Petrol (6)'!I27=""),"",'Petrol (5)'!I27+'Petrol (6)'!I27)</f>
        <v>0</v>
      </c>
      <c r="J27" s="450">
        <v>0</v>
      </c>
      <c r="K27" s="450">
        <v>0</v>
      </c>
      <c r="L27" s="450"/>
      <c r="M27" s="450"/>
      <c r="N27" s="109"/>
      <c r="O27" s="111">
        <v>1</v>
      </c>
      <c r="P27" s="102" t="s">
        <v>365</v>
      </c>
      <c r="Q27" s="102" t="s">
        <v>366</v>
      </c>
    </row>
    <row r="28" spans="1:23" ht="24.75" customHeight="1" x14ac:dyDescent="0.2">
      <c r="A28" s="97" t="str">
        <f>IF(C29&gt;0,"Do not complete","Oxygen content")</f>
        <v>Oxygen content</v>
      </c>
      <c r="B28" s="98" t="s">
        <v>6</v>
      </c>
      <c r="C28" s="439">
        <f>IF(AND('Petrol (5)'!C28="",'Petrol (6)'!C28=""),"",'Petrol (5)'!C28+'Petrol (6)'!C28)</f>
        <v>0</v>
      </c>
      <c r="D28" s="448">
        <f>IF(AND('Petrol (5)'!D28="",'Petrol (6)'!D28=""),"",MIN('Petrol (5)'!D28,'Petrol (6)'!D28))</f>
        <v>0</v>
      </c>
      <c r="E28" s="448">
        <f>IF(AND('Petrol (5)'!E28="",'Petrol (6)'!E28=""),"",MAX('Petrol (5)'!E28,'Petrol (6)'!E28))</f>
        <v>0</v>
      </c>
      <c r="F28" s="442">
        <v>0</v>
      </c>
      <c r="G28" s="442">
        <v>0</v>
      </c>
      <c r="H28" s="442">
        <v>0</v>
      </c>
      <c r="I28" s="439">
        <f>IF(AND('Petrol (5)'!I28="",'Petrol (6)'!I28=""),"",'Petrol (5)'!I28+'Petrol (6)'!I28)</f>
        <v>0</v>
      </c>
      <c r="J28" s="450">
        <v>0</v>
      </c>
      <c r="K28" s="450">
        <v>0</v>
      </c>
      <c r="L28" s="450"/>
      <c r="M28" s="450"/>
      <c r="N28" s="105"/>
      <c r="O28" s="230">
        <v>3.7</v>
      </c>
      <c r="P28" s="603" t="s">
        <v>367</v>
      </c>
      <c r="Q28" s="603" t="s">
        <v>368</v>
      </c>
      <c r="W28" s="42"/>
    </row>
    <row r="29" spans="1:23" ht="24.75" customHeight="1" x14ac:dyDescent="0.2">
      <c r="A29" s="135" t="str">
        <f>IF(C28&gt;0,"Do not complete","Oxygen content*
*petrol with 5% (v/v) or less ethanol content")</f>
        <v>Oxygen content*
*petrol with 5% (v/v) or less ethanol content</v>
      </c>
      <c r="B29" s="98" t="s">
        <v>6</v>
      </c>
      <c r="C29" s="436">
        <f>IF(AND('Petrol (5)'!C29="",'Petrol (6)'!C29=""),"",'Petrol (5)'!C29+'Petrol (6)'!C29)</f>
        <v>0</v>
      </c>
      <c r="D29" s="444">
        <f>IF(AND('Petrol (5)'!D29="",'Petrol (6)'!D29=""),"",MIN('Petrol (5)'!D29,'Petrol (6)'!D29))</f>
        <v>0</v>
      </c>
      <c r="E29" s="444">
        <f>IF(AND('Petrol (5)'!E29="",'Petrol (6)'!E29=""),"",MAX('Petrol (5)'!E29,'Petrol (6)'!E29))</f>
        <v>0</v>
      </c>
      <c r="F29" s="442">
        <v>0</v>
      </c>
      <c r="G29" s="442">
        <v>0</v>
      </c>
      <c r="H29" s="442">
        <v>0</v>
      </c>
      <c r="I29" s="436">
        <f>IF(AND('Petrol (5)'!I29="",'Petrol (6)'!I29=""),"",'Petrol (5)'!I29+'Petrol (6)'!I29)</f>
        <v>0</v>
      </c>
      <c r="J29" s="450">
        <v>0</v>
      </c>
      <c r="K29" s="450">
        <v>0</v>
      </c>
      <c r="L29" s="450"/>
      <c r="M29" s="450"/>
      <c r="N29" s="110"/>
      <c r="O29" s="231">
        <v>2.7</v>
      </c>
      <c r="P29" s="605"/>
      <c r="Q29" s="605"/>
      <c r="W29" s="42"/>
    </row>
    <row r="30" spans="1:23" ht="14.25" customHeight="1" x14ac:dyDescent="0.2">
      <c r="A30" s="33" t="s">
        <v>35</v>
      </c>
      <c r="B30" s="112"/>
      <c r="C30" s="437"/>
      <c r="D30" s="445"/>
      <c r="E30" s="445"/>
      <c r="F30" s="442"/>
      <c r="G30" s="442"/>
      <c r="H30" s="442"/>
      <c r="I30" s="437"/>
      <c r="J30" s="450"/>
      <c r="K30" s="450"/>
      <c r="L30" s="450"/>
      <c r="M30" s="450"/>
      <c r="N30" s="112"/>
      <c r="O30" s="113"/>
      <c r="P30" s="126"/>
      <c r="Q30" s="127"/>
      <c r="W30" s="42"/>
    </row>
    <row r="31" spans="1:23" ht="14.25" customHeight="1" x14ac:dyDescent="0.2">
      <c r="A31" s="116" t="s">
        <v>7</v>
      </c>
      <c r="B31" s="117" t="s">
        <v>228</v>
      </c>
      <c r="C31" s="438">
        <f>IF(AND('Petrol (5)'!C31="",'Petrol (6)'!C31=""),"",'Petrol (5)'!C31+'Petrol (6)'!C31)</f>
        <v>0</v>
      </c>
      <c r="D31" s="446">
        <f>IF(AND('Petrol (5)'!D31="",'Petrol (6)'!D31=""),"",MIN('Petrol (5)'!D31,'Petrol (6)'!D31))</f>
        <v>0</v>
      </c>
      <c r="E31" s="446">
        <f>IF(AND('Petrol (5)'!E31="",'Petrol (6)'!E31=""),"",MAX('Petrol (5)'!E31,'Petrol (6)'!E31))</f>
        <v>0</v>
      </c>
      <c r="F31" s="442">
        <v>0</v>
      </c>
      <c r="G31" s="442">
        <v>0</v>
      </c>
      <c r="H31" s="442">
        <v>0</v>
      </c>
      <c r="I31" s="438">
        <f>IF(AND('Petrol (5)'!I31="",'Petrol (6)'!I31=""),"",'Petrol (5)'!I31+'Petrol (6)'!I31)</f>
        <v>0</v>
      </c>
      <c r="J31" s="450">
        <v>0</v>
      </c>
      <c r="K31" s="450">
        <v>0</v>
      </c>
      <c r="L31" s="450"/>
      <c r="M31" s="450"/>
      <c r="N31" s="112"/>
      <c r="O31" s="113">
        <v>3</v>
      </c>
      <c r="P31" s="128"/>
      <c r="Q31" s="129"/>
    </row>
    <row r="32" spans="1:23" ht="14.25" customHeight="1" x14ac:dyDescent="0.2">
      <c r="A32" s="116" t="s">
        <v>8</v>
      </c>
      <c r="B32" s="117" t="s">
        <v>228</v>
      </c>
      <c r="C32" s="438">
        <f>IF(AND('Petrol (5)'!C32="",'Petrol (6)'!C32=""),"",'Petrol (5)'!C32+'Petrol (6)'!C32)</f>
        <v>0</v>
      </c>
      <c r="D32" s="446">
        <f>IF(AND('Petrol (5)'!D32="",'Petrol (6)'!D32=""),"",MIN('Petrol (5)'!D32,'Petrol (6)'!D32))</f>
        <v>0</v>
      </c>
      <c r="E32" s="446">
        <f>IF(AND('Petrol (5)'!E32="",'Petrol (6)'!E32=""),"",MAX('Petrol (5)'!E32,'Petrol (6)'!E32))</f>
        <v>0</v>
      </c>
      <c r="F32" s="442">
        <v>0</v>
      </c>
      <c r="G32" s="442">
        <v>0</v>
      </c>
      <c r="H32" s="442">
        <v>0</v>
      </c>
      <c r="I32" s="438">
        <f>IF(AND('Petrol (5)'!I32="",'Petrol (6)'!I32=""),"",'Petrol (5)'!I32+'Petrol (6)'!I32)</f>
        <v>0</v>
      </c>
      <c r="J32" s="450">
        <v>0</v>
      </c>
      <c r="K32" s="450">
        <v>0</v>
      </c>
      <c r="L32" s="450"/>
      <c r="M32" s="450"/>
      <c r="N32" s="112"/>
      <c r="O32" s="130">
        <v>10</v>
      </c>
      <c r="P32" s="128"/>
      <c r="Q32" s="129"/>
    </row>
    <row r="33" spans="1:152" ht="14.25" customHeight="1" x14ac:dyDescent="0.2">
      <c r="A33" s="116" t="s">
        <v>36</v>
      </c>
      <c r="B33" s="117" t="s">
        <v>228</v>
      </c>
      <c r="C33" s="438">
        <f>IF(AND('Petrol (5)'!C33="",'Petrol (6)'!C33=""),"",'Petrol (5)'!C33+'Petrol (6)'!C33)</f>
        <v>0</v>
      </c>
      <c r="D33" s="446">
        <f>IF(AND('Petrol (5)'!D33="",'Petrol (6)'!D33=""),"",MIN('Petrol (5)'!D33,'Petrol (6)'!D33))</f>
        <v>0</v>
      </c>
      <c r="E33" s="446">
        <f>IF(AND('Petrol (5)'!E33="",'Petrol (6)'!E33=""),"",MAX('Petrol (5)'!E33,'Petrol (6)'!E33))</f>
        <v>0</v>
      </c>
      <c r="F33" s="442">
        <v>0</v>
      </c>
      <c r="G33" s="442">
        <v>0</v>
      </c>
      <c r="H33" s="442">
        <v>0</v>
      </c>
      <c r="I33" s="438">
        <f>IF(AND('Petrol (5)'!I33="",'Petrol (6)'!I33=""),"",'Petrol (5)'!I33+'Petrol (6)'!I33)</f>
        <v>0</v>
      </c>
      <c r="J33" s="450">
        <v>0</v>
      </c>
      <c r="K33" s="450">
        <v>0</v>
      </c>
      <c r="L33" s="450"/>
      <c r="M33" s="450"/>
      <c r="N33" s="112"/>
      <c r="O33" s="130">
        <v>12</v>
      </c>
      <c r="P33" s="269" t="s">
        <v>79</v>
      </c>
      <c r="Q33" s="115">
        <v>1997</v>
      </c>
    </row>
    <row r="34" spans="1:152" ht="14.25" customHeight="1" x14ac:dyDescent="0.2">
      <c r="A34" s="116" t="s">
        <v>37</v>
      </c>
      <c r="B34" s="117" t="s">
        <v>228</v>
      </c>
      <c r="C34" s="438">
        <f>IF(AND('Petrol (5)'!C34="",'Petrol (6)'!C34=""),"",'Petrol (5)'!C34+'Petrol (6)'!C34)</f>
        <v>0</v>
      </c>
      <c r="D34" s="446">
        <f>IF(AND('Petrol (5)'!D34="",'Petrol (6)'!D34=""),"",MIN('Petrol (5)'!D34,'Petrol (6)'!D34))</f>
        <v>0</v>
      </c>
      <c r="E34" s="446">
        <f>IF(AND('Petrol (5)'!E34="",'Petrol (6)'!E34=""),"",MAX('Petrol (5)'!E34,'Petrol (6)'!E34))</f>
        <v>0</v>
      </c>
      <c r="F34" s="442">
        <v>0</v>
      </c>
      <c r="G34" s="442">
        <v>0</v>
      </c>
      <c r="H34" s="442">
        <v>0</v>
      </c>
      <c r="I34" s="438">
        <f>IF(AND('Petrol (5)'!I34="",'Petrol (6)'!I34=""),"",'Petrol (5)'!I34+'Petrol (6)'!I34)</f>
        <v>0</v>
      </c>
      <c r="J34" s="450">
        <v>0</v>
      </c>
      <c r="K34" s="450">
        <v>0</v>
      </c>
      <c r="L34" s="450"/>
      <c r="M34" s="450"/>
      <c r="N34" s="112"/>
      <c r="O34" s="130">
        <v>15</v>
      </c>
      <c r="P34" s="269" t="s">
        <v>195</v>
      </c>
      <c r="Q34" s="115">
        <v>2000</v>
      </c>
    </row>
    <row r="35" spans="1:152" ht="14.25" customHeight="1" x14ac:dyDescent="0.2">
      <c r="A35" s="116" t="s">
        <v>38</v>
      </c>
      <c r="B35" s="117" t="s">
        <v>228</v>
      </c>
      <c r="C35" s="438">
        <f>IF(AND('Petrol (5)'!C35="",'Petrol (6)'!C35=""),"",'Petrol (5)'!C35+'Petrol (6)'!C35)</f>
        <v>0</v>
      </c>
      <c r="D35" s="446">
        <f>IF(AND('Petrol (5)'!D35="",'Petrol (6)'!D35=""),"",MIN('Petrol (5)'!D35,'Petrol (6)'!D35))</f>
        <v>0</v>
      </c>
      <c r="E35" s="446">
        <f>IF(AND('Petrol (5)'!E35="",'Petrol (6)'!E35=""),"",MAX('Petrol (5)'!E35,'Petrol (6)'!E35))</f>
        <v>0</v>
      </c>
      <c r="F35" s="442">
        <v>0</v>
      </c>
      <c r="G35" s="442">
        <v>0</v>
      </c>
      <c r="H35" s="442">
        <v>0</v>
      </c>
      <c r="I35" s="438">
        <f>IF(AND('Petrol (5)'!I35="",'Petrol (6)'!I35=""),"",'Petrol (5)'!I35+'Petrol (6)'!I35)</f>
        <v>0</v>
      </c>
      <c r="J35" s="450">
        <v>0</v>
      </c>
      <c r="K35" s="450">
        <v>0</v>
      </c>
      <c r="L35" s="450"/>
      <c r="M35" s="450"/>
      <c r="N35" s="112"/>
      <c r="O35" s="130">
        <v>15</v>
      </c>
      <c r="P35" s="269" t="s">
        <v>362</v>
      </c>
      <c r="Q35" s="115">
        <v>2008</v>
      </c>
    </row>
    <row r="36" spans="1:152" s="132" customFormat="1" ht="21.75" customHeight="1" x14ac:dyDescent="0.2">
      <c r="A36" s="131" t="s">
        <v>189</v>
      </c>
      <c r="B36" s="117" t="s">
        <v>228</v>
      </c>
      <c r="C36" s="438">
        <f>IF(AND('Petrol (5)'!C36="",'Petrol (6)'!C36=""),"",'Petrol (5)'!C36+'Petrol (6)'!C36)</f>
        <v>0</v>
      </c>
      <c r="D36" s="446">
        <f>IF(AND('Petrol (5)'!D36="",'Petrol (6)'!D36=""),"",MIN('Petrol (5)'!D36,'Petrol (6)'!D36))</f>
        <v>0</v>
      </c>
      <c r="E36" s="446">
        <f>IF(AND('Petrol (5)'!E36="",'Petrol (6)'!E36=""),"",MAX('Petrol (5)'!E36,'Petrol (6)'!E36))</f>
        <v>0</v>
      </c>
      <c r="F36" s="442">
        <v>0</v>
      </c>
      <c r="G36" s="442">
        <v>0</v>
      </c>
      <c r="H36" s="442">
        <v>0</v>
      </c>
      <c r="I36" s="438">
        <f>IF(AND('Petrol (5)'!I36="",'Petrol (6)'!I36=""),"",'Petrol (5)'!I36+'Petrol (6)'!I36)</f>
        <v>0</v>
      </c>
      <c r="J36" s="450">
        <v>0</v>
      </c>
      <c r="K36" s="450">
        <v>0</v>
      </c>
      <c r="L36" s="450"/>
      <c r="M36" s="450"/>
      <c r="N36" s="112"/>
      <c r="O36" s="130">
        <v>22</v>
      </c>
      <c r="P36" s="128"/>
      <c r="Q36" s="129"/>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row>
    <row r="37" spans="1:152" ht="18" customHeight="1" x14ac:dyDescent="0.2">
      <c r="A37" s="120" t="s">
        <v>40</v>
      </c>
      <c r="B37" s="110" t="s">
        <v>228</v>
      </c>
      <c r="C37" s="436">
        <f>IF(AND('Petrol (5)'!C37="",'Petrol (6)'!C37=""),"",'Petrol (5)'!C37+'Petrol (6)'!C37)</f>
        <v>0</v>
      </c>
      <c r="D37" s="444">
        <f>IF(AND('Petrol (5)'!D37="",'Petrol (6)'!D37=""),"",MIN('Petrol (5)'!D37,'Petrol (6)'!D37))</f>
        <v>0</v>
      </c>
      <c r="E37" s="444">
        <f>IF(AND('Petrol (5)'!E37="",'Petrol (6)'!E37=""),"",MAX('Petrol (5)'!E37,'Petrol (6)'!E37))</f>
        <v>0</v>
      </c>
      <c r="F37" s="442">
        <v>0</v>
      </c>
      <c r="G37" s="442">
        <v>0</v>
      </c>
      <c r="H37" s="442">
        <v>0</v>
      </c>
      <c r="I37" s="436">
        <f>IF(AND('Petrol (5)'!I37="",'Petrol (6)'!I37=""),"",'Petrol (5)'!I37+'Petrol (6)'!I37)</f>
        <v>0</v>
      </c>
      <c r="J37" s="450">
        <v>0</v>
      </c>
      <c r="K37" s="450">
        <v>0</v>
      </c>
      <c r="L37" s="450"/>
      <c r="M37" s="450"/>
      <c r="N37" s="109"/>
      <c r="O37" s="133">
        <v>15</v>
      </c>
      <c r="P37" s="123"/>
      <c r="Q37" s="134"/>
    </row>
    <row r="38" spans="1:152" ht="57" customHeight="1" x14ac:dyDescent="0.2">
      <c r="A38" s="135" t="s">
        <v>41</v>
      </c>
      <c r="B38" s="136" t="s">
        <v>9</v>
      </c>
      <c r="C38" s="410">
        <f>IF(AND('Petrol (5)'!C38="",'Petrol (6)'!C38=""),"",'Petrol (5)'!C38+'Petrol (6)'!C38)</f>
        <v>0</v>
      </c>
      <c r="D38" s="292">
        <f>IF(AND('Petrol (5)'!D38="",'Petrol (6)'!D38=""),"",MIN('Petrol (5)'!D38,'Petrol (6)'!D38))</f>
        <v>0</v>
      </c>
      <c r="E38" s="292">
        <f>IF(AND('Petrol (5)'!E38="",'Petrol (6)'!E38=""),"",MAX('Petrol (5)'!E38,'Petrol (6)'!E38))</f>
        <v>0</v>
      </c>
      <c r="F38" s="442">
        <v>0</v>
      </c>
      <c r="G38" s="442">
        <v>0</v>
      </c>
      <c r="H38" s="442">
        <v>0</v>
      </c>
      <c r="I38" s="410">
        <f>IF(AND('Petrol (5)'!I38="",'Petrol (6)'!I38=""),"",'Petrol (5)'!I38+'Petrol (6)'!I38)</f>
        <v>0</v>
      </c>
      <c r="J38" s="450">
        <v>0</v>
      </c>
      <c r="K38" s="450">
        <v>0</v>
      </c>
      <c r="L38" s="450"/>
      <c r="M38" s="450"/>
      <c r="N38" s="136"/>
      <c r="O38" s="103">
        <v>10</v>
      </c>
      <c r="P38" s="137" t="s">
        <v>369</v>
      </c>
      <c r="Q38" s="137" t="s">
        <v>370</v>
      </c>
    </row>
    <row r="39" spans="1:152" ht="13.5" customHeight="1" x14ac:dyDescent="0.2">
      <c r="A39" s="97" t="s">
        <v>42</v>
      </c>
      <c r="B39" s="136" t="s">
        <v>10</v>
      </c>
      <c r="C39" s="410">
        <f>IF(AND('Petrol (5)'!C39="",'Petrol (6)'!C39=""),"",'Petrol (5)'!C39+'Petrol (6)'!C39)</f>
        <v>0</v>
      </c>
      <c r="D39" s="292">
        <f>IF(AND('Petrol (5)'!D39="",'Petrol (6)'!D39=""),"",MIN('Petrol (5)'!D39,'Petrol (6)'!D39))</f>
        <v>0</v>
      </c>
      <c r="E39" s="292">
        <f>IF(AND('Petrol (5)'!E39="",'Petrol (6)'!E39=""),"",MAX('Petrol (5)'!E39,'Petrol (6)'!E39))</f>
        <v>0</v>
      </c>
      <c r="F39" s="442">
        <v>0</v>
      </c>
      <c r="G39" s="442">
        <v>0</v>
      </c>
      <c r="H39" s="442">
        <v>0</v>
      </c>
      <c r="I39" s="410">
        <f>IF(AND('Petrol (5)'!I39="",'Petrol (6)'!I39=""),"",'Petrol (5)'!I39+'Petrol (6)'!I39)</f>
        <v>0</v>
      </c>
      <c r="J39" s="450">
        <v>0</v>
      </c>
      <c r="K39" s="450">
        <v>0</v>
      </c>
      <c r="L39" s="450"/>
      <c r="M39" s="450"/>
      <c r="N39" s="136"/>
      <c r="O39" s="138">
        <v>5.0000000000000001E-3</v>
      </c>
      <c r="P39" s="139" t="s">
        <v>80</v>
      </c>
      <c r="Q39" s="139">
        <v>1996</v>
      </c>
    </row>
    <row r="40" spans="1:152" s="82" customFormat="1" ht="22.5" customHeight="1" x14ac:dyDescent="0.2">
      <c r="A40" s="140" t="s">
        <v>348</v>
      </c>
      <c r="B40" s="141" t="s">
        <v>221</v>
      </c>
      <c r="C40" s="410">
        <f>IF(AND('Petrol (5)'!C40="",'Petrol (6)'!C40=""),"",'Petrol (5)'!C40+'Petrol (6)'!C40)</f>
        <v>0</v>
      </c>
      <c r="D40" s="449">
        <f>IF(AND('Petrol (5)'!D40="",'Petrol (6)'!D40=""),"",MIN('Petrol (5)'!D40,'Petrol (6)'!D40))</f>
        <v>0</v>
      </c>
      <c r="E40" s="449">
        <f>IF(AND('Petrol (5)'!E40="",'Petrol (6)'!E40=""),"",MAX('Petrol (5)'!E40,'Petrol (6)'!E40))</f>
        <v>0</v>
      </c>
      <c r="F40" s="442">
        <v>0</v>
      </c>
      <c r="G40" s="442">
        <v>0</v>
      </c>
      <c r="H40" s="442">
        <v>0</v>
      </c>
      <c r="I40" s="410">
        <f>IF(AND('Petrol (5)'!I40="",'Petrol (6)'!I40=""),"",'Petrol (5)'!I40+'Petrol (6)'!I40)</f>
        <v>0</v>
      </c>
      <c r="J40" s="450">
        <v>0</v>
      </c>
      <c r="K40" s="450">
        <v>0</v>
      </c>
      <c r="L40" s="450"/>
      <c r="M40" s="450"/>
      <c r="N40" s="141"/>
      <c r="O40" s="141">
        <v>2</v>
      </c>
      <c r="P40" s="217" t="s">
        <v>371</v>
      </c>
      <c r="Q40" s="217" t="s">
        <v>372</v>
      </c>
    </row>
    <row r="41" spans="1:152" s="142" customFormat="1" ht="3.75" customHeight="1" x14ac:dyDescent="0.2">
      <c r="A41" s="81"/>
      <c r="M41" s="4"/>
      <c r="N41" s="4"/>
    </row>
    <row r="42" spans="1:152" ht="13.5" customHeight="1" x14ac:dyDescent="0.25">
      <c r="A42" s="85" t="s">
        <v>82</v>
      </c>
      <c r="B42" s="143"/>
      <c r="C42" s="143"/>
      <c r="D42" s="143"/>
      <c r="E42" s="143"/>
      <c r="F42" s="143"/>
      <c r="G42" s="143"/>
      <c r="H42" s="143"/>
      <c r="I42" s="143"/>
      <c r="J42" s="143"/>
      <c r="K42" s="143"/>
      <c r="L42" s="143"/>
    </row>
    <row r="43" spans="1:152" ht="6" customHeight="1" x14ac:dyDescent="0.2">
      <c r="A43" s="144"/>
      <c r="B43" s="144"/>
      <c r="C43" s="144"/>
      <c r="D43" s="144"/>
      <c r="E43" s="144"/>
      <c r="F43" s="144"/>
      <c r="G43" s="144"/>
      <c r="H43" s="144"/>
      <c r="I43" s="144"/>
      <c r="J43" s="144"/>
      <c r="K43" s="144"/>
      <c r="L43" s="144"/>
    </row>
    <row r="44" spans="1:152" x14ac:dyDescent="0.2">
      <c r="A44" s="581" t="s">
        <v>43</v>
      </c>
      <c r="B44" s="582"/>
      <c r="C44" s="582"/>
      <c r="D44" s="583"/>
      <c r="E44" s="12"/>
      <c r="F44" s="12"/>
      <c r="G44" s="12"/>
      <c r="H44" s="12"/>
      <c r="I44" s="12"/>
      <c r="J44" s="12"/>
      <c r="K44" s="12"/>
      <c r="L44" s="12"/>
    </row>
    <row r="45" spans="1:152" ht="13.15" customHeight="1" x14ac:dyDescent="0.2">
      <c r="A45" s="141" t="s">
        <v>44</v>
      </c>
      <c r="B45" s="440">
        <f>'Petrol (5)'!B45+'Petrol (6)'!B45</f>
        <v>0</v>
      </c>
      <c r="C45" s="141" t="s">
        <v>49</v>
      </c>
      <c r="D45" s="440">
        <f>'Petrol (5)'!D45+'Petrol (6)'!D45</f>
        <v>0</v>
      </c>
      <c r="E45" s="597" t="s">
        <v>373</v>
      </c>
      <c r="F45" s="598"/>
      <c r="G45" s="598"/>
      <c r="H45" s="598"/>
      <c r="I45" s="598"/>
      <c r="J45" s="598"/>
      <c r="K45" s="598"/>
      <c r="L45" s="598"/>
    </row>
    <row r="46" spans="1:152" x14ac:dyDescent="0.2">
      <c r="A46" s="141" t="s">
        <v>45</v>
      </c>
      <c r="B46" s="440">
        <f>'Petrol (5)'!B46+'Petrol (6)'!B46</f>
        <v>0</v>
      </c>
      <c r="C46" s="141" t="s">
        <v>12</v>
      </c>
      <c r="D46" s="440">
        <f>'Petrol (5)'!D46+'Petrol (6)'!D46</f>
        <v>0</v>
      </c>
      <c r="E46" s="597"/>
      <c r="F46" s="598"/>
      <c r="G46" s="598"/>
      <c r="H46" s="598"/>
      <c r="I46" s="598"/>
      <c r="J46" s="598"/>
      <c r="K46" s="598"/>
      <c r="L46" s="598"/>
    </row>
    <row r="47" spans="1:152" ht="13.15" customHeight="1" x14ac:dyDescent="0.2">
      <c r="A47" s="141" t="s">
        <v>46</v>
      </c>
      <c r="B47" s="440">
        <f>'Petrol (5)'!B47+'Petrol (6)'!B47</f>
        <v>0</v>
      </c>
      <c r="C47" s="141" t="s">
        <v>13</v>
      </c>
      <c r="D47" s="440">
        <f>'Petrol (5)'!D47+'Petrol (6)'!D47</f>
        <v>0</v>
      </c>
      <c r="E47" s="597" t="s">
        <v>250</v>
      </c>
      <c r="F47" s="598"/>
      <c r="G47" s="598"/>
      <c r="H47" s="598"/>
      <c r="I47" s="598"/>
      <c r="J47" s="598"/>
      <c r="K47" s="598"/>
      <c r="L47" s="598"/>
    </row>
    <row r="48" spans="1:152" ht="13.15" customHeight="1" x14ac:dyDescent="0.2">
      <c r="A48" s="141" t="s">
        <v>11</v>
      </c>
      <c r="B48" s="440">
        <f>'Petrol (5)'!B48+'Petrol (6)'!B48</f>
        <v>0</v>
      </c>
      <c r="C48" s="141" t="s">
        <v>50</v>
      </c>
      <c r="D48" s="440">
        <f>'Petrol (5)'!D48+'Petrol (6)'!D48</f>
        <v>0</v>
      </c>
      <c r="E48" s="597" t="s">
        <v>251</v>
      </c>
      <c r="F48" s="598"/>
      <c r="G48" s="598"/>
      <c r="H48" s="598"/>
      <c r="I48" s="598"/>
      <c r="J48" s="598"/>
      <c r="K48" s="598"/>
      <c r="L48" s="598"/>
    </row>
    <row r="49" spans="1:14" ht="13.15" customHeight="1" x14ac:dyDescent="0.2">
      <c r="A49" s="141" t="s">
        <v>47</v>
      </c>
      <c r="B49" s="440">
        <f>'Petrol (5)'!B49+'Petrol (6)'!B49</f>
        <v>0</v>
      </c>
      <c r="C49" s="141" t="s">
        <v>14</v>
      </c>
      <c r="D49" s="440">
        <f>'Petrol (5)'!D49+'Petrol (6)'!D49</f>
        <v>0</v>
      </c>
      <c r="E49" s="597" t="s">
        <v>252</v>
      </c>
      <c r="F49" s="598"/>
      <c r="G49" s="598"/>
      <c r="H49" s="598"/>
      <c r="I49" s="598"/>
      <c r="J49" s="598"/>
      <c r="K49" s="598"/>
      <c r="L49" s="598"/>
    </row>
    <row r="50" spans="1:14" ht="13.5" customHeight="1" thickBot="1" x14ac:dyDescent="0.25">
      <c r="A50" s="141" t="s">
        <v>48</v>
      </c>
      <c r="B50" s="440">
        <f>'Petrol (5)'!B50+'Petrol (6)'!B50</f>
        <v>0</v>
      </c>
      <c r="C50" s="141" t="s">
        <v>51</v>
      </c>
      <c r="D50" s="440">
        <f>'Petrol (5)'!D50+'Petrol (6)'!D50</f>
        <v>0</v>
      </c>
      <c r="E50" s="618" t="s">
        <v>190</v>
      </c>
      <c r="F50" s="598"/>
      <c r="G50" s="598"/>
      <c r="H50" s="598"/>
      <c r="I50" s="598"/>
      <c r="J50" s="598"/>
      <c r="K50" s="598"/>
      <c r="L50" s="598"/>
    </row>
    <row r="51" spans="1:14" ht="13.15" customHeight="1" thickBot="1" x14ac:dyDescent="0.25">
      <c r="C51" s="145" t="s">
        <v>272</v>
      </c>
      <c r="D51" s="434">
        <f>SUM(B45:B50,D45:D50)</f>
        <v>0</v>
      </c>
      <c r="E51" s="619" t="s">
        <v>256</v>
      </c>
      <c r="F51" s="620"/>
      <c r="G51" s="620"/>
      <c r="H51" s="620"/>
      <c r="I51" s="620"/>
      <c r="J51" s="620"/>
      <c r="K51" s="620"/>
      <c r="L51" s="620"/>
    </row>
    <row r="52" spans="1:14" ht="8.25" customHeight="1" x14ac:dyDescent="0.2">
      <c r="C52" s="12"/>
      <c r="D52" s="12"/>
      <c r="E52" s="12"/>
      <c r="F52" s="12"/>
      <c r="G52" s="12"/>
      <c r="H52" s="12"/>
      <c r="I52" s="12"/>
      <c r="J52" s="12"/>
      <c r="K52" s="12"/>
      <c r="L52" s="12"/>
    </row>
    <row r="53" spans="1:14" ht="15" customHeight="1" x14ac:dyDescent="0.2">
      <c r="A53" s="146" t="s">
        <v>96</v>
      </c>
    </row>
    <row r="54" spans="1:14" ht="41.25" customHeight="1" x14ac:dyDescent="0.2">
      <c r="A54" s="611"/>
      <c r="B54" s="612"/>
      <c r="C54" s="612"/>
      <c r="D54" s="612"/>
      <c r="E54" s="612"/>
      <c r="F54" s="612"/>
      <c r="G54" s="612"/>
      <c r="H54" s="612"/>
      <c r="I54" s="612"/>
      <c r="J54" s="612"/>
      <c r="K54" s="612"/>
      <c r="L54" s="613"/>
    </row>
    <row r="55" spans="1:14" ht="6.75" customHeight="1" x14ac:dyDescent="0.2">
      <c r="A55" s="147"/>
      <c r="B55" s="143"/>
      <c r="C55" s="143"/>
      <c r="D55" s="143"/>
      <c r="E55" s="143"/>
      <c r="F55" s="143"/>
      <c r="G55" s="143"/>
      <c r="H55" s="143"/>
      <c r="I55" s="143"/>
      <c r="J55" s="143"/>
      <c r="K55" s="143"/>
      <c r="L55" s="143"/>
    </row>
    <row r="56" spans="1:14" ht="6" customHeight="1" x14ac:dyDescent="0.2">
      <c r="A56" s="146"/>
    </row>
    <row r="57" spans="1:14" ht="18" customHeight="1" x14ac:dyDescent="0.25">
      <c r="A57" s="148" t="s">
        <v>73</v>
      </c>
      <c r="I57" s="284" t="s">
        <v>838</v>
      </c>
    </row>
    <row r="58" spans="1:14" ht="9" customHeight="1" x14ac:dyDescent="0.2"/>
    <row r="59" spans="1:14" ht="13.5" customHeight="1" x14ac:dyDescent="0.2">
      <c r="A59" s="86" t="s">
        <v>54</v>
      </c>
      <c r="B59" s="86" t="s">
        <v>20</v>
      </c>
      <c r="C59" s="614" t="s">
        <v>349</v>
      </c>
      <c r="D59" s="615"/>
      <c r="E59" s="615"/>
      <c r="F59" s="615"/>
      <c r="G59" s="615"/>
      <c r="H59" s="615"/>
      <c r="I59" s="616"/>
      <c r="J59" s="614" t="s">
        <v>70</v>
      </c>
      <c r="K59" s="621"/>
      <c r="L59" s="621"/>
      <c r="M59" s="621"/>
      <c r="N59" s="149"/>
    </row>
    <row r="60" spans="1:14" ht="22.5" customHeight="1" x14ac:dyDescent="0.2">
      <c r="A60" s="87"/>
      <c r="B60" s="87"/>
      <c r="C60" s="150" t="s">
        <v>63</v>
      </c>
      <c r="D60" s="150" t="s">
        <v>72</v>
      </c>
      <c r="E60" s="150" t="s">
        <v>64</v>
      </c>
      <c r="F60" s="607" t="s">
        <v>68</v>
      </c>
      <c r="G60" s="608"/>
      <c r="H60" s="150"/>
      <c r="I60" s="427"/>
      <c r="J60" s="609" t="s">
        <v>207</v>
      </c>
      <c r="K60" s="428" t="s">
        <v>71</v>
      </c>
      <c r="L60" s="614" t="s">
        <v>76</v>
      </c>
      <c r="M60" s="617"/>
    </row>
    <row r="61" spans="1:14" ht="22.5" customHeight="1" x14ac:dyDescent="0.2">
      <c r="A61" s="87"/>
      <c r="B61" s="87"/>
      <c r="C61" s="150"/>
      <c r="D61" s="150"/>
      <c r="E61" s="150"/>
      <c r="F61" s="415" t="s">
        <v>22</v>
      </c>
      <c r="G61" s="415" t="s">
        <v>23</v>
      </c>
      <c r="H61" s="150" t="s">
        <v>69</v>
      </c>
      <c r="I61" s="427"/>
      <c r="J61" s="610"/>
      <c r="K61" s="428"/>
      <c r="L61" s="430"/>
      <c r="M61" s="429"/>
    </row>
    <row r="62" spans="1:14" ht="13.5" customHeight="1" x14ac:dyDescent="0.2">
      <c r="A62" s="152" t="str">
        <f>'Methods&amp;Limits'!A9</f>
        <v>Research Octane Number (RON)</v>
      </c>
      <c r="B62" s="153" t="str">
        <f>'Methods&amp;Limits'!B9</f>
        <v>--</v>
      </c>
      <c r="C62" s="38" t="str">
        <f>'Methods&amp;Limits'!E9</f>
        <v>EN-ISO 5164</v>
      </c>
      <c r="D62" s="154">
        <f>'Methods&amp;Limits'!F9</f>
        <v>2005</v>
      </c>
      <c r="E62" s="242">
        <f>'Methods&amp;Limits'!G9</f>
        <v>0.7</v>
      </c>
      <c r="F62" s="38">
        <f>'Methods&amp;Limits'!H9</f>
        <v>94.587000000000003</v>
      </c>
      <c r="G62" s="216"/>
      <c r="H62" s="276" t="str">
        <f>IF(D17="","",IF(D17&lt;F62,"Yes",""))</f>
        <v>Yes</v>
      </c>
      <c r="I62" s="426"/>
      <c r="J62" s="258"/>
      <c r="K62" s="258"/>
      <c r="L62" s="573"/>
      <c r="M62" s="574"/>
    </row>
    <row r="63" spans="1:14" ht="13.5" customHeight="1" x14ac:dyDescent="0.2">
      <c r="A63" s="155" t="str">
        <f>'Methods&amp;Limits'!A10</f>
        <v>(RON 91 fuel only)</v>
      </c>
      <c r="B63" s="156" t="str">
        <f>'Methods&amp;Limits'!B10</f>
        <v>--</v>
      </c>
      <c r="C63" s="38" t="str">
        <f>'Methods&amp;Limits'!E10</f>
        <v>EN-ISO 5164</v>
      </c>
      <c r="D63" s="157">
        <f>'Methods&amp;Limits'!F10</f>
        <v>2005</v>
      </c>
      <c r="E63" s="243">
        <f>'Methods&amp;Limits'!G10</f>
        <v>0.7</v>
      </c>
      <c r="F63" s="159">
        <f>'Methods&amp;Limits'!H10</f>
        <v>90.587000000000003</v>
      </c>
      <c r="G63" s="159"/>
      <c r="H63" s="276" t="str">
        <f>IF(D17="","",IF(D17&lt;F63,"Yes",""))</f>
        <v>Yes</v>
      </c>
      <c r="I63" s="426"/>
      <c r="J63" s="258"/>
      <c r="K63" s="258"/>
      <c r="L63" s="573"/>
      <c r="M63" s="574"/>
    </row>
    <row r="64" spans="1:14" ht="13.5" customHeight="1" x14ac:dyDescent="0.2">
      <c r="A64" s="152" t="str">
        <f>'Methods&amp;Limits'!A11</f>
        <v>Motor Octane Number (MON)</v>
      </c>
      <c r="B64" s="153" t="str">
        <f>'Methods&amp;Limits'!B11</f>
        <v>--</v>
      </c>
      <c r="C64" s="38" t="str">
        <f>'Methods&amp;Limits'!E11</f>
        <v>EN-ISO 5163</v>
      </c>
      <c r="D64" s="157">
        <f>'Methods&amp;Limits'!F11</f>
        <v>2005</v>
      </c>
      <c r="E64" s="243">
        <f>'Methods&amp;Limits'!G11</f>
        <v>0.9</v>
      </c>
      <c r="F64" s="159">
        <f>'Methods&amp;Limits'!H11</f>
        <v>84.468999999999994</v>
      </c>
      <c r="G64" s="159"/>
      <c r="H64" s="276" t="str">
        <f>IF(D18="","",IF(D18&lt;F64,"Yes",""))</f>
        <v>Yes</v>
      </c>
      <c r="I64" s="426"/>
      <c r="J64" s="258"/>
      <c r="K64" s="258"/>
      <c r="L64" s="573"/>
      <c r="M64" s="574"/>
    </row>
    <row r="65" spans="1:13" ht="13.5" customHeight="1" x14ac:dyDescent="0.2">
      <c r="A65" s="155" t="str">
        <f>'Methods&amp;Limits'!A12</f>
        <v>(RON 91 fuel only)</v>
      </c>
      <c r="B65" s="156" t="str">
        <f>'Methods&amp;Limits'!B12</f>
        <v>--</v>
      </c>
      <c r="C65" s="38" t="str">
        <f>'Methods&amp;Limits'!E12</f>
        <v>EN-ISO 5163</v>
      </c>
      <c r="D65" s="157">
        <f>'Methods&amp;Limits'!F12</f>
        <v>2005</v>
      </c>
      <c r="E65" s="243">
        <f>'Methods&amp;Limits'!G12</f>
        <v>0.9</v>
      </c>
      <c r="F65" s="159">
        <f>'Methods&amp;Limits'!H12</f>
        <v>80.468999999999994</v>
      </c>
      <c r="G65" s="159"/>
      <c r="H65" s="276" t="str">
        <f>IF(D18="","",IF(D18&lt;F65,"Yes",""))</f>
        <v>Yes</v>
      </c>
      <c r="I65" s="426"/>
      <c r="J65" s="258"/>
      <c r="K65" s="258"/>
      <c r="L65" s="573"/>
      <c r="M65" s="574"/>
    </row>
    <row r="66" spans="1:13" ht="13.5" customHeight="1" x14ac:dyDescent="0.2">
      <c r="A66" s="152" t="str">
        <f>'Methods&amp;Limits'!A13</f>
        <v>Vapour Pressure, DVPE</v>
      </c>
      <c r="B66" s="153"/>
      <c r="C66" s="160"/>
      <c r="D66" s="161"/>
      <c r="E66" s="244"/>
      <c r="F66" s="162"/>
      <c r="G66" s="163"/>
      <c r="H66" s="277"/>
      <c r="I66" s="285"/>
      <c r="J66" s="285"/>
      <c r="K66" s="285"/>
      <c r="L66" s="285"/>
      <c r="M66" s="211"/>
    </row>
    <row r="67" spans="1:13" ht="13.5" customHeight="1" x14ac:dyDescent="0.2">
      <c r="A67" s="164" t="str">
        <f>'Methods&amp;Limits'!A14</f>
        <v>--summer period (normal)</v>
      </c>
      <c r="B67" s="165" t="str">
        <f>'Methods&amp;Limits'!B14</f>
        <v>kPa</v>
      </c>
      <c r="C67" s="38" t="str">
        <f>'Methods&amp;Limits'!E14</f>
        <v>EN 13016-1</v>
      </c>
      <c r="D67" s="157">
        <f>'Methods&amp;Limits'!F14</f>
        <v>2007</v>
      </c>
      <c r="E67" s="243">
        <f>'Methods&amp;Limits'!G14</f>
        <v>2.2000000000000002</v>
      </c>
      <c r="F67" s="158"/>
      <c r="G67" s="166">
        <f>'Methods&amp;Limits'!I14</f>
        <v>61.298000000000002</v>
      </c>
      <c r="H67" s="276" t="str">
        <f>IF(E$20="","",IF(E$20&gt;G67,"Yes",""))</f>
        <v/>
      </c>
      <c r="I67" s="426"/>
      <c r="J67" s="258"/>
      <c r="K67" s="258"/>
      <c r="L67" s="573"/>
      <c r="M67" s="574"/>
    </row>
    <row r="68" spans="1:13" ht="13.5" customHeight="1" x14ac:dyDescent="0.2">
      <c r="A68" s="167" t="str">
        <f>'Methods&amp;Limits'!A15</f>
        <v>-- Petrol with bioethanol content 0-2</v>
      </c>
      <c r="B68" s="165" t="str">
        <f>'Methods&amp;Limits'!B15</f>
        <v>kPa</v>
      </c>
      <c r="C68" s="38" t="str">
        <f>'Methods&amp;Limits'!E15</f>
        <v>EN 1601</v>
      </c>
      <c r="D68" s="157">
        <f>'Methods&amp;Limits'!F15</f>
        <v>1997</v>
      </c>
      <c r="E68" s="243">
        <f>'Methods&amp;Limits'!G15</f>
        <v>2.2999999999999998</v>
      </c>
      <c r="F68" s="158"/>
      <c r="G68" s="166">
        <f>'Methods&amp;Limits'!I15</f>
        <v>67.307000000000002</v>
      </c>
      <c r="H68" s="276" t="str">
        <f t="shared" ref="H68:H73" si="0">IF(E$20="","",IF(E$20&gt;G68,"Yes",""))</f>
        <v/>
      </c>
      <c r="I68" s="426"/>
      <c r="J68" s="258"/>
      <c r="K68" s="258"/>
      <c r="L68" s="573"/>
      <c r="M68" s="574"/>
    </row>
    <row r="69" spans="1:13" ht="13.5" customHeight="1" x14ac:dyDescent="0.2">
      <c r="A69" s="168" t="str">
        <f>'Methods&amp;Limits'!A16</f>
        <v>-- Petrol with bioethanol content 2-4</v>
      </c>
      <c r="B69" s="165" t="str">
        <f>'Methods&amp;Limits'!B16</f>
        <v>kPa</v>
      </c>
      <c r="C69" s="38" t="str">
        <f>'Methods&amp;Limits'!E16</f>
        <v>EN 1601</v>
      </c>
      <c r="D69" s="157">
        <f>'Methods&amp;Limits'!F16</f>
        <v>1997</v>
      </c>
      <c r="E69" s="243">
        <f>'Methods&amp;Limits'!G16</f>
        <v>2.2999999999999998</v>
      </c>
      <c r="F69" s="158"/>
      <c r="G69" s="166">
        <f>'Methods&amp;Limits'!I16</f>
        <v>69.156999999999996</v>
      </c>
      <c r="H69" s="276" t="str">
        <f t="shared" si="0"/>
        <v/>
      </c>
      <c r="I69" s="426"/>
      <c r="J69" s="258"/>
      <c r="K69" s="258"/>
      <c r="L69" s="573"/>
      <c r="M69" s="574"/>
    </row>
    <row r="70" spans="1:13" ht="13.5" customHeight="1" x14ac:dyDescent="0.2">
      <c r="A70" s="168" t="str">
        <f>'Methods&amp;Limits'!A17</f>
        <v>-- Petrol with bioethanol content 4-6</v>
      </c>
      <c r="B70" s="165" t="str">
        <f>'Methods&amp;Limits'!B17</f>
        <v>kPa</v>
      </c>
      <c r="C70" s="38" t="str">
        <f>'Methods&amp;Limits'!E17</f>
        <v>EN 1601</v>
      </c>
      <c r="D70" s="157">
        <f>'Methods&amp;Limits'!F17</f>
        <v>1997</v>
      </c>
      <c r="E70" s="243">
        <f>'Methods&amp;Limits'!G17</f>
        <v>2.2999999999999998</v>
      </c>
      <c r="F70" s="158"/>
      <c r="G70" s="166">
        <f>'Methods&amp;Limits'!I17</f>
        <v>69.356999999999999</v>
      </c>
      <c r="H70" s="276" t="str">
        <f t="shared" si="0"/>
        <v/>
      </c>
      <c r="I70" s="426"/>
      <c r="J70" s="258"/>
      <c r="K70" s="258"/>
      <c r="L70" s="573"/>
      <c r="M70" s="574"/>
    </row>
    <row r="71" spans="1:13" ht="13.5" customHeight="1" x14ac:dyDescent="0.2">
      <c r="A71" s="168" t="str">
        <f>'Methods&amp;Limits'!A18</f>
        <v>-- Petrol with bioethanol content 6-8</v>
      </c>
      <c r="B71" s="165" t="str">
        <f>'Methods&amp;Limits'!B18</f>
        <v>kPa</v>
      </c>
      <c r="C71" s="38" t="str">
        <f>'Methods&amp;Limits'!E18</f>
        <v>EN 1601</v>
      </c>
      <c r="D71" s="157">
        <f>'Methods&amp;Limits'!F18</f>
        <v>1997</v>
      </c>
      <c r="E71" s="243">
        <f>'Methods&amp;Limits'!G18</f>
        <v>2.2999999999999998</v>
      </c>
      <c r="F71" s="158"/>
      <c r="G71" s="166">
        <f>'Methods&amp;Limits'!I18</f>
        <v>69.236999999999995</v>
      </c>
      <c r="H71" s="276" t="str">
        <f t="shared" si="0"/>
        <v/>
      </c>
      <c r="I71" s="426"/>
      <c r="J71" s="258"/>
      <c r="K71" s="258"/>
      <c r="L71" s="573"/>
      <c r="M71" s="574"/>
    </row>
    <row r="72" spans="1:13" ht="13.5" customHeight="1" x14ac:dyDescent="0.2">
      <c r="A72" s="168" t="str">
        <f>'Methods&amp;Limits'!A19</f>
        <v>-- Petrol with bioethanol content 8-10</v>
      </c>
      <c r="B72" s="165" t="str">
        <f>'Methods&amp;Limits'!B19</f>
        <v>kPa</v>
      </c>
      <c r="C72" s="38" t="str">
        <f>'Methods&amp;Limits'!E19</f>
        <v>EN 1601</v>
      </c>
      <c r="D72" s="157">
        <f>'Methods&amp;Limits'!F19</f>
        <v>1997</v>
      </c>
      <c r="E72" s="243">
        <f>'Methods&amp;Limits'!G19</f>
        <v>2.2999999999999998</v>
      </c>
      <c r="F72" s="158"/>
      <c r="G72" s="166">
        <f>'Methods&amp;Limits'!I19</f>
        <v>69.117000000000004</v>
      </c>
      <c r="H72" s="276" t="str">
        <f t="shared" si="0"/>
        <v/>
      </c>
      <c r="I72" s="426"/>
      <c r="J72" s="258"/>
      <c r="K72" s="258"/>
      <c r="L72" s="573"/>
      <c r="M72" s="574"/>
    </row>
    <row r="73" spans="1:13" ht="22.5" customHeight="1" x14ac:dyDescent="0.2">
      <c r="A73" s="169" t="str">
        <f>'Methods&amp;Limits'!A20</f>
        <v>--summer period (arctic or severe weather conditions)</v>
      </c>
      <c r="B73" s="156" t="str">
        <f>'Methods&amp;Limits'!B20</f>
        <v>kPa</v>
      </c>
      <c r="C73" s="38" t="str">
        <f>'Methods&amp;Limits'!E20</f>
        <v>EN 13016-1</v>
      </c>
      <c r="D73" s="34">
        <f>'Methods&amp;Limits'!F20</f>
        <v>2007</v>
      </c>
      <c r="E73" s="243">
        <f>'Methods&amp;Limits'!G20</f>
        <v>2.2999999999999998</v>
      </c>
      <c r="F73" s="158"/>
      <c r="G73" s="166">
        <f>'Methods&amp;Limits'!I20</f>
        <v>71.356999999999999</v>
      </c>
      <c r="H73" s="276" t="str">
        <f t="shared" si="0"/>
        <v/>
      </c>
      <c r="I73" s="426"/>
      <c r="J73" s="258"/>
      <c r="K73" s="258"/>
      <c r="L73" s="573"/>
      <c r="M73" s="574"/>
    </row>
    <row r="74" spans="1:13" ht="13.5" customHeight="1" x14ac:dyDescent="0.2">
      <c r="A74" s="152" t="str">
        <f>'Methods&amp;Limits'!A21</f>
        <v>Distillation *</v>
      </c>
      <c r="B74" s="153"/>
      <c r="C74" s="160"/>
      <c r="D74" s="161"/>
      <c r="E74" s="244"/>
      <c r="F74" s="162"/>
      <c r="G74" s="163"/>
      <c r="H74" s="277"/>
      <c r="I74" s="285"/>
      <c r="J74" s="285"/>
      <c r="K74" s="285"/>
      <c r="L74" s="285"/>
      <c r="M74" s="211"/>
    </row>
    <row r="75" spans="1:13" ht="13.5" customHeight="1" x14ac:dyDescent="0.2">
      <c r="A75" s="164" t="str">
        <f>'Methods&amp;Limits'!A22</f>
        <v>--evaporated at 100 oC</v>
      </c>
      <c r="B75" s="165" t="str">
        <f>'Methods&amp;Limits'!B22</f>
        <v>% V/V</v>
      </c>
      <c r="C75" s="38" t="str">
        <f>'Methods&amp;Limits'!E22</f>
        <v>EN-ISO 3405</v>
      </c>
      <c r="D75" s="157">
        <f>'Methods&amp;Limits'!F22</f>
        <v>2000</v>
      </c>
      <c r="E75" s="250">
        <f>'Methods&amp;Limits'!G22</f>
        <v>4</v>
      </c>
      <c r="F75" s="159">
        <f>'Methods&amp;Limits'!H22</f>
        <v>43.64</v>
      </c>
      <c r="G75" s="159"/>
      <c r="H75" s="276" t="str">
        <f>IF(D22="","",IF(D22&lt;F75,"Yes",""))</f>
        <v>Yes</v>
      </c>
      <c r="I75" s="426"/>
      <c r="J75" s="258"/>
      <c r="K75" s="258"/>
      <c r="L75" s="573"/>
      <c r="M75" s="574"/>
    </row>
    <row r="76" spans="1:13" ht="13.5" customHeight="1" x14ac:dyDescent="0.2">
      <c r="A76" s="164" t="str">
        <f>'Methods&amp;Limits'!A23</f>
        <v xml:space="preserve">-- evaporated at 150 oC </v>
      </c>
      <c r="B76" s="156" t="str">
        <f>'Methods&amp;Limits'!B23</f>
        <v>% V/V</v>
      </c>
      <c r="C76" s="38" t="str">
        <f>'Methods&amp;Limits'!E23</f>
        <v>EN-ISO 3405</v>
      </c>
      <c r="D76" s="157">
        <f>'Methods&amp;Limits'!F23</f>
        <v>2000</v>
      </c>
      <c r="E76" s="250">
        <f>'Methods&amp;Limits'!G23</f>
        <v>4</v>
      </c>
      <c r="F76" s="159">
        <f>'Methods&amp;Limits'!H23</f>
        <v>72.64</v>
      </c>
      <c r="G76" s="159"/>
      <c r="H76" s="276" t="str">
        <f>IF(D23="","",IF(D23&lt;F76,"Yes",""))</f>
        <v>Yes</v>
      </c>
      <c r="I76" s="426"/>
      <c r="J76" s="258"/>
      <c r="K76" s="258"/>
      <c r="L76" s="573"/>
      <c r="M76" s="574"/>
    </row>
    <row r="77" spans="1:13" ht="13.5" customHeight="1" x14ac:dyDescent="0.2">
      <c r="A77" s="152" t="str">
        <f>'Methods&amp;Limits'!A24</f>
        <v>Hydrocarbon analysis</v>
      </c>
      <c r="B77" s="153"/>
      <c r="C77" s="160"/>
      <c r="D77" s="161"/>
      <c r="E77" s="244"/>
      <c r="F77" s="162"/>
      <c r="G77" s="163"/>
      <c r="H77" s="277" t="str">
        <f>IF(D24&lt;F77,"Yes","")</f>
        <v/>
      </c>
      <c r="I77" s="285"/>
      <c r="J77" s="285"/>
      <c r="K77" s="285"/>
      <c r="L77" s="285"/>
      <c r="M77" s="211"/>
    </row>
    <row r="78" spans="1:13" ht="13.5" customHeight="1" x14ac:dyDescent="0.2">
      <c r="A78" s="164" t="str">
        <f>'Methods&amp;Limits'!A25</f>
        <v>-- Olefins</v>
      </c>
      <c r="B78" s="165" t="str">
        <f>'Methods&amp;Limits'!B25</f>
        <v>% V/V</v>
      </c>
      <c r="C78" s="38" t="str">
        <f>'Methods&amp;Limits'!E25</f>
        <v>EN 15553</v>
      </c>
      <c r="D78" s="157">
        <f>'Methods&amp;Limits'!F25</f>
        <v>2007</v>
      </c>
      <c r="E78" s="243">
        <f>'Methods&amp;Limits'!G25</f>
        <v>6.4</v>
      </c>
      <c r="F78" s="158"/>
      <c r="G78" s="166">
        <f>'Methods&amp;Limits'!I25</f>
        <v>21.776</v>
      </c>
      <c r="H78" s="276" t="str">
        <f>IF(E$25="","",IF(E$25&gt;G78,"Yes",""))</f>
        <v/>
      </c>
      <c r="I78" s="426"/>
      <c r="J78" s="258"/>
      <c r="K78" s="258"/>
      <c r="L78" s="573"/>
      <c r="M78" s="574"/>
    </row>
    <row r="79" spans="1:13" ht="13.5" customHeight="1" x14ac:dyDescent="0.2">
      <c r="A79" s="170"/>
      <c r="B79" s="165"/>
      <c r="C79" s="38" t="str">
        <f>'Methods&amp;Limits'!E26</f>
        <v>EN-ISO 22854</v>
      </c>
      <c r="D79" s="157">
        <f>'Methods&amp;Limits'!F26</f>
        <v>2008</v>
      </c>
      <c r="E79" s="243">
        <f>'Methods&amp;Limits'!G26</f>
        <v>2.6</v>
      </c>
      <c r="F79" s="158"/>
      <c r="G79" s="166">
        <f>'Methods&amp;Limits'!I26</f>
        <v>19.533999999999999</v>
      </c>
      <c r="H79" s="276" t="str">
        <f>IF(E$25="","",IF(E$25&gt;G79,"Yes",""))</f>
        <v/>
      </c>
      <c r="I79" s="426"/>
      <c r="J79" s="258"/>
      <c r="K79" s="258"/>
      <c r="L79" s="573"/>
      <c r="M79" s="574"/>
    </row>
    <row r="80" spans="1:13" ht="13.5" customHeight="1" x14ac:dyDescent="0.2">
      <c r="A80" s="170" t="str">
        <f>'Methods&amp;Limits'!A27</f>
        <v>*without oxygenates</v>
      </c>
      <c r="B80" s="165"/>
      <c r="C80" s="38" t="str">
        <f>'Methods&amp;Limits'!E27</f>
        <v>EN 15553</v>
      </c>
      <c r="D80" s="157">
        <f>'Methods&amp;Limits'!F27</f>
        <v>2007</v>
      </c>
      <c r="E80" s="243" t="str">
        <f>'Methods&amp;Limits'!G27</f>
        <v>-</v>
      </c>
      <c r="F80" s="158"/>
      <c r="G80" s="166" t="str">
        <f>'Methods&amp;Limits'!I27</f>
        <v>-</v>
      </c>
      <c r="H80" s="276" t="str">
        <f>IF(E$25="","",IF(E$25&gt;G80,"Yes",""))</f>
        <v/>
      </c>
      <c r="I80" s="426"/>
      <c r="J80" s="258"/>
      <c r="K80" s="258"/>
      <c r="L80" s="573"/>
      <c r="M80" s="574"/>
    </row>
    <row r="81" spans="1:13" ht="13.5" customHeight="1" x14ac:dyDescent="0.2">
      <c r="A81" s="170"/>
      <c r="B81" s="165"/>
      <c r="C81" s="38" t="str">
        <f>'Methods&amp;Limits'!E28</f>
        <v>EN-ISO 22854</v>
      </c>
      <c r="D81" s="157">
        <f>'Methods&amp;Limits'!F28</f>
        <v>2008</v>
      </c>
      <c r="E81" s="243" t="str">
        <f>'Methods&amp;Limits'!G28</f>
        <v>-</v>
      </c>
      <c r="F81" s="158"/>
      <c r="G81" s="166" t="str">
        <f>'Methods&amp;Limits'!I28</f>
        <v>-</v>
      </c>
      <c r="H81" s="276" t="str">
        <f>IF(E$25="","",IF(E$25&gt;G81,"Yes",""))</f>
        <v/>
      </c>
      <c r="I81" s="426"/>
      <c r="J81" s="258"/>
      <c r="K81" s="258"/>
      <c r="L81" s="573"/>
      <c r="M81" s="574"/>
    </row>
    <row r="82" spans="1:13" ht="13.5" customHeight="1" x14ac:dyDescent="0.2">
      <c r="A82" s="164" t="str">
        <f>'Methods&amp;Limits'!A29</f>
        <v>-- Olefins (RON 91 fuel only)***</v>
      </c>
      <c r="B82" s="165" t="str">
        <f>'Methods&amp;Limits'!B29</f>
        <v>% V/V</v>
      </c>
      <c r="C82" s="38" t="str">
        <f>'Methods&amp;Limits'!E29</f>
        <v>ASTM D1319</v>
      </c>
      <c r="D82" s="157">
        <f>'Methods&amp;Limits'!F29</f>
        <v>1995</v>
      </c>
      <c r="E82" s="243">
        <f>'Methods&amp;Limits'!G29</f>
        <v>5.0999999999999996</v>
      </c>
      <c r="F82" s="158"/>
      <c r="G82" s="166">
        <f>'Methods&amp;Limits'!I29</f>
        <v>24.009</v>
      </c>
      <c r="H82" s="276" t="str">
        <f>IF(E$25="","",IF(E$25&gt;G82,"Yes",""))</f>
        <v/>
      </c>
      <c r="I82" s="426"/>
      <c r="J82" s="258"/>
      <c r="K82" s="258"/>
      <c r="L82" s="573"/>
      <c r="M82" s="574"/>
    </row>
    <row r="83" spans="1:13" ht="13.5" customHeight="1" x14ac:dyDescent="0.2">
      <c r="A83" s="171" t="str">
        <f>'Methods&amp;Limits'!A30</f>
        <v>-- Aromatics (from 2005)</v>
      </c>
      <c r="B83" s="165"/>
      <c r="C83" s="38" t="str">
        <f>'Methods&amp;Limits'!E30</f>
        <v>EN-ISO 22854</v>
      </c>
      <c r="D83" s="157">
        <f>'Methods&amp;Limits'!F30</f>
        <v>2008</v>
      </c>
      <c r="E83" s="243">
        <f>'Methods&amp;Limits'!G30</f>
        <v>1.7</v>
      </c>
      <c r="F83" s="158"/>
      <c r="G83" s="166">
        <f>'Methods&amp;Limits'!I30</f>
        <v>36.003</v>
      </c>
      <c r="H83" s="276" t="str">
        <f>IF(E$26="","",IF(E$26&gt;G83,"Yes",""))</f>
        <v/>
      </c>
      <c r="I83" s="426"/>
      <c r="J83" s="258"/>
      <c r="K83" s="258"/>
      <c r="L83" s="573"/>
      <c r="M83" s="574"/>
    </row>
    <row r="84" spans="1:13" ht="13.5" customHeight="1" x14ac:dyDescent="0.2">
      <c r="A84" s="171" t="str">
        <f>'Methods&amp;Limits'!A31</f>
        <v>-- Benzene</v>
      </c>
      <c r="B84" s="165" t="str">
        <f>'Methods&amp;Limits'!B31</f>
        <v>% V/V</v>
      </c>
      <c r="C84" s="38" t="str">
        <f>'Methods&amp;Limits'!E31</f>
        <v>EN 12177</v>
      </c>
      <c r="D84" s="157">
        <f>'Methods&amp;Limits'!F31</f>
        <v>1998</v>
      </c>
      <c r="E84" s="245">
        <f>'Methods&amp;Limits'!G31</f>
        <v>0.1</v>
      </c>
      <c r="F84" s="158"/>
      <c r="G84" s="166">
        <f>'Methods&amp;Limits'!I31</f>
        <v>1.0589999999999999</v>
      </c>
      <c r="H84" s="276" t="str">
        <f>IF(E$27="","",IF(E$27&gt;G84,"Yes",""))</f>
        <v/>
      </c>
      <c r="I84" s="426"/>
      <c r="J84" s="258"/>
      <c r="K84" s="258"/>
      <c r="L84" s="573"/>
      <c r="M84" s="574"/>
    </row>
    <row r="85" spans="1:13" ht="13.5" customHeight="1" x14ac:dyDescent="0.2">
      <c r="A85" s="171"/>
      <c r="B85" s="165"/>
      <c r="C85" s="38" t="str">
        <f>'Methods&amp;Limits'!E32</f>
        <v>EN 238</v>
      </c>
      <c r="D85" s="157">
        <f>'Methods&amp;Limits'!F32</f>
        <v>1996</v>
      </c>
      <c r="E85" s="166">
        <f>'Methods&amp;Limits'!G32</f>
        <v>0.17</v>
      </c>
      <c r="F85" s="158"/>
      <c r="G85" s="166">
        <f>'Methods&amp;Limits'!I32</f>
        <v>1.1003000000000001</v>
      </c>
      <c r="H85" s="276" t="str">
        <f>IF(E$27="","",IF(E$27&gt;G85,"Yes",""))</f>
        <v/>
      </c>
      <c r="I85" s="426"/>
      <c r="J85" s="258"/>
      <c r="K85" s="258"/>
      <c r="L85" s="573"/>
      <c r="M85" s="574"/>
    </row>
    <row r="86" spans="1:13" ht="13.5" customHeight="1" x14ac:dyDescent="0.2">
      <c r="A86" s="172"/>
      <c r="B86" s="156"/>
      <c r="C86" s="38" t="str">
        <f>'Methods&amp;Limits'!E33</f>
        <v>EN-ISO 22854</v>
      </c>
      <c r="D86" s="157">
        <f>'Methods&amp;Limits'!F33</f>
        <v>2008</v>
      </c>
      <c r="E86" s="166">
        <f>'Methods&amp;Limits'!G33</f>
        <v>0.05</v>
      </c>
      <c r="F86" s="158"/>
      <c r="G86" s="166">
        <f>'Methods&amp;Limits'!I33</f>
        <v>1.0295000000000001</v>
      </c>
      <c r="H86" s="276" t="str">
        <f>IF(E$27="","",IF(E$27&gt;G86,"Yes",""))</f>
        <v/>
      </c>
      <c r="I86" s="426"/>
      <c r="J86" s="258"/>
      <c r="K86" s="258"/>
      <c r="L86" s="573"/>
      <c r="M86" s="574"/>
    </row>
    <row r="87" spans="1:13" ht="13.5" customHeight="1" x14ac:dyDescent="0.2">
      <c r="A87" s="241" t="str">
        <f>'Methods&amp;Limits'!A34</f>
        <v>Oxygen content</v>
      </c>
      <c r="B87" s="153" t="str">
        <f>'Methods&amp;Limits'!B34</f>
        <v>% (m/m)</v>
      </c>
      <c r="C87" s="175" t="str">
        <f>'Methods&amp;Limits'!E34</f>
        <v>EN 1601</v>
      </c>
      <c r="D87" s="157">
        <f>'Methods&amp;Limits'!F34</f>
        <v>1997</v>
      </c>
      <c r="E87" s="243">
        <f>'Methods&amp;Limits'!G34</f>
        <v>0.41</v>
      </c>
      <c r="F87" s="158"/>
      <c r="G87" s="166">
        <f>'Methods&amp;Limits'!I34</f>
        <v>3.9419</v>
      </c>
      <c r="H87" s="276" t="str">
        <f>IF(E$27="","",IF(E$27&gt;G87,"Yes",""))</f>
        <v/>
      </c>
      <c r="I87" s="426"/>
      <c r="J87" s="258"/>
      <c r="K87" s="258"/>
      <c r="L87" s="573"/>
      <c r="M87" s="574"/>
    </row>
    <row r="88" spans="1:13" ht="13.5" customHeight="1" x14ac:dyDescent="0.2">
      <c r="A88" s="174"/>
      <c r="B88" s="156"/>
      <c r="C88" s="175" t="str">
        <f>'Methods&amp;Limits'!E35</f>
        <v>EN 1601</v>
      </c>
      <c r="D88" s="157">
        <f>'Methods&amp;Limits'!F35</f>
        <v>1997</v>
      </c>
      <c r="E88" s="243">
        <f>'Methods&amp;Limits'!G35</f>
        <v>0.41</v>
      </c>
      <c r="F88" s="158"/>
      <c r="G88" s="166">
        <f>'Methods&amp;Limits'!I35</f>
        <v>2.9419</v>
      </c>
      <c r="H88" s="276" t="str">
        <f>IF(E$27="","",IF(E$27&gt;G88,"Yes",""))</f>
        <v/>
      </c>
      <c r="I88" s="426"/>
      <c r="J88" s="258"/>
      <c r="K88" s="258"/>
      <c r="L88" s="573"/>
      <c r="M88" s="574"/>
    </row>
    <row r="89" spans="1:13" ht="13.5" customHeight="1" x14ac:dyDescent="0.2">
      <c r="A89" s="173" t="str">
        <f>'Methods&amp;Limits'!A36</f>
        <v>Oxygenates</v>
      </c>
      <c r="B89" s="153"/>
      <c r="C89" s="160"/>
      <c r="D89" s="161"/>
      <c r="E89" s="244"/>
      <c r="F89" s="162"/>
      <c r="G89" s="163"/>
      <c r="H89" s="277"/>
      <c r="I89" s="285"/>
      <c r="J89" s="285"/>
      <c r="K89" s="285"/>
      <c r="L89" s="285"/>
      <c r="M89" s="211"/>
    </row>
    <row r="90" spans="1:13" ht="13.5" customHeight="1" x14ac:dyDescent="0.2">
      <c r="A90" s="171" t="str">
        <f>'Methods&amp;Limits'!A37</f>
        <v>-- Methanol</v>
      </c>
      <c r="B90" s="165" t="str">
        <f>'Methods&amp;Limits'!B37</f>
        <v>% V/V</v>
      </c>
      <c r="C90" s="38" t="str">
        <f>'Methods&amp;Limits'!E37</f>
        <v>EN 1601</v>
      </c>
      <c r="D90" s="157">
        <f>'Methods&amp;Limits'!F37</f>
        <v>1997</v>
      </c>
      <c r="E90" s="243">
        <f>'Methods&amp;Limits'!G37</f>
        <v>0.3</v>
      </c>
      <c r="F90" s="158"/>
      <c r="G90" s="166">
        <f>'Methods&amp;Limits'!I37</f>
        <v>3.177</v>
      </c>
      <c r="H90" s="276" t="str">
        <f t="shared" ref="H90:H96" si="1">IF(E31="","",IF(E31&gt;G90,"Yes",""))</f>
        <v/>
      </c>
      <c r="I90" s="426"/>
      <c r="J90" s="258"/>
      <c r="K90" s="258"/>
      <c r="L90" s="573"/>
      <c r="M90" s="574"/>
    </row>
    <row r="91" spans="1:13" ht="13.5" customHeight="1" x14ac:dyDescent="0.2">
      <c r="A91" s="171" t="str">
        <f>'Methods&amp;Limits'!A38</f>
        <v>-- Ethanol</v>
      </c>
      <c r="B91" s="165" t="str">
        <f>'Methods&amp;Limits'!B38</f>
        <v>% V/V</v>
      </c>
      <c r="C91" s="38" t="str">
        <f>'Methods&amp;Limits'!E38</f>
        <v>EN 1601</v>
      </c>
      <c r="D91" s="157">
        <f>'Methods&amp;Limits'!F38</f>
        <v>1997</v>
      </c>
      <c r="E91" s="243">
        <f>'Methods&amp;Limits'!G38</f>
        <v>0.8</v>
      </c>
      <c r="F91" s="158"/>
      <c r="G91" s="166">
        <f>'Methods&amp;Limits'!I38</f>
        <v>10.472</v>
      </c>
      <c r="H91" s="276" t="str">
        <f t="shared" si="1"/>
        <v/>
      </c>
      <c r="I91" s="426"/>
      <c r="J91" s="258"/>
      <c r="K91" s="258"/>
      <c r="L91" s="573"/>
      <c r="M91" s="574"/>
    </row>
    <row r="92" spans="1:13" ht="13.5" customHeight="1" x14ac:dyDescent="0.2">
      <c r="A92" s="171" t="str">
        <f>'Methods&amp;Limits'!A39</f>
        <v>-- Iso-propyl alcohol</v>
      </c>
      <c r="B92" s="165" t="str">
        <f>'Methods&amp;Limits'!B39</f>
        <v>% V/V</v>
      </c>
      <c r="C92" s="38" t="str">
        <f>'Methods&amp;Limits'!E39</f>
        <v>EN 1601</v>
      </c>
      <c r="D92" s="157">
        <f>'Methods&amp;Limits'!F39</f>
        <v>1997</v>
      </c>
      <c r="E92" s="243">
        <f>'Methods&amp;Limits'!G39</f>
        <v>0.9</v>
      </c>
      <c r="F92" s="158"/>
      <c r="G92" s="166">
        <f>'Methods&amp;Limits'!I39</f>
        <v>12.531000000000001</v>
      </c>
      <c r="H92" s="276" t="str">
        <f t="shared" si="1"/>
        <v/>
      </c>
      <c r="I92" s="426"/>
      <c r="J92" s="258"/>
      <c r="K92" s="258"/>
      <c r="L92" s="573"/>
      <c r="M92" s="574"/>
    </row>
    <row r="93" spans="1:13" ht="13.5" customHeight="1" x14ac:dyDescent="0.2">
      <c r="A93" s="171" t="str">
        <f>'Methods&amp;Limits'!A40</f>
        <v>-- Tert-butyl alcohol</v>
      </c>
      <c r="B93" s="165" t="str">
        <f>'Methods&amp;Limits'!B40</f>
        <v>% V/V</v>
      </c>
      <c r="C93" s="38" t="str">
        <f>'Methods&amp;Limits'!E40</f>
        <v>EN 1601</v>
      </c>
      <c r="D93" s="157">
        <f>'Methods&amp;Limits'!F40</f>
        <v>1997</v>
      </c>
      <c r="E93" s="243">
        <f>'Methods&amp;Limits'!G40</f>
        <v>1</v>
      </c>
      <c r="F93" s="158"/>
      <c r="G93" s="166">
        <f>'Methods&amp;Limits'!I40</f>
        <v>15.59</v>
      </c>
      <c r="H93" s="276" t="str">
        <f t="shared" si="1"/>
        <v/>
      </c>
      <c r="I93" s="426"/>
      <c r="J93" s="258"/>
      <c r="K93" s="258"/>
      <c r="L93" s="573"/>
      <c r="M93" s="574"/>
    </row>
    <row r="94" spans="1:13" ht="13.5" customHeight="1" x14ac:dyDescent="0.2">
      <c r="A94" s="171" t="str">
        <f>'Methods&amp;Limits'!A41</f>
        <v>-- Iso-butyl alcohol</v>
      </c>
      <c r="B94" s="165" t="str">
        <f>'Methods&amp;Limits'!B41</f>
        <v>% V/V</v>
      </c>
      <c r="C94" s="38" t="str">
        <f>'Methods&amp;Limits'!E41</f>
        <v>EN 1601</v>
      </c>
      <c r="D94" s="157">
        <f>'Methods&amp;Limits'!F41</f>
        <v>1997</v>
      </c>
      <c r="E94" s="243">
        <f>'Methods&amp;Limits'!G41</f>
        <v>1</v>
      </c>
      <c r="F94" s="158"/>
      <c r="G94" s="166">
        <f>'Methods&amp;Limits'!I41</f>
        <v>15.59</v>
      </c>
      <c r="H94" s="276" t="str">
        <f t="shared" si="1"/>
        <v/>
      </c>
      <c r="I94" s="426"/>
      <c r="J94" s="258"/>
      <c r="K94" s="258"/>
      <c r="L94" s="573"/>
      <c r="M94" s="574"/>
    </row>
    <row r="95" spans="1:13" ht="13.5" customHeight="1" x14ac:dyDescent="0.2">
      <c r="A95" s="174" t="str">
        <f>'Methods&amp;Limits'!A42</f>
        <v>-- Ethers with 5 or more carbon atoms per molecule</v>
      </c>
      <c r="B95" s="165" t="str">
        <f>'Methods&amp;Limits'!B42</f>
        <v>% V/V</v>
      </c>
      <c r="C95" s="38" t="str">
        <f>'Methods&amp;Limits'!E42</f>
        <v>EN 1601</v>
      </c>
      <c r="D95" s="157">
        <f>'Methods&amp;Limits'!F42</f>
        <v>1997</v>
      </c>
      <c r="E95" s="243">
        <f>'Methods&amp;Limits'!G42</f>
        <v>1</v>
      </c>
      <c r="F95" s="158"/>
      <c r="G95" s="166">
        <f>'Methods&amp;Limits'!I42</f>
        <v>22.59</v>
      </c>
      <c r="H95" s="276" t="str">
        <f t="shared" si="1"/>
        <v/>
      </c>
      <c r="I95" s="426"/>
      <c r="J95" s="258"/>
      <c r="K95" s="258"/>
      <c r="L95" s="573"/>
      <c r="M95" s="574"/>
    </row>
    <row r="96" spans="1:13" ht="13.5" customHeight="1" x14ac:dyDescent="0.2">
      <c r="A96" s="174" t="str">
        <f>'Methods&amp;Limits'!A43</f>
        <v>-- other oxygenates</v>
      </c>
      <c r="B96" s="156" t="str">
        <f>'Methods&amp;Limits'!B43</f>
        <v>% V/V</v>
      </c>
      <c r="C96" s="175" t="str">
        <f>'Methods&amp;Limits'!E43</f>
        <v>EN 1601</v>
      </c>
      <c r="D96" s="157">
        <f>'Methods&amp;Limits'!F43</f>
        <v>1997</v>
      </c>
      <c r="E96" s="243">
        <f>'Methods&amp;Limits'!G43</f>
        <v>1</v>
      </c>
      <c r="F96" s="158"/>
      <c r="G96" s="166">
        <f>'Methods&amp;Limits'!I43</f>
        <v>15.59</v>
      </c>
      <c r="H96" s="276" t="str">
        <f t="shared" si="1"/>
        <v/>
      </c>
      <c r="I96" s="426"/>
      <c r="J96" s="258"/>
      <c r="K96" s="258"/>
      <c r="L96" s="573"/>
      <c r="M96" s="574"/>
    </row>
    <row r="97" spans="1:13" ht="13.5" customHeight="1" x14ac:dyDescent="0.2">
      <c r="A97" s="241" t="str">
        <f>'Methods&amp;Limits'!A44</f>
        <v>Oxygen content</v>
      </c>
      <c r="B97" s="153" t="str">
        <f>'Methods&amp;Limits'!B44</f>
        <v>% (m/m)</v>
      </c>
      <c r="C97" s="175" t="str">
        <f>'Methods&amp;Limits'!E44</f>
        <v>EN 13132</v>
      </c>
      <c r="D97" s="157">
        <f>'Methods&amp;Limits'!F44</f>
        <v>2000</v>
      </c>
      <c r="E97" s="243">
        <f>'Methods&amp;Limits'!G44</f>
        <v>0.3</v>
      </c>
      <c r="F97" s="158"/>
      <c r="G97" s="166">
        <f>'Methods&amp;Limits'!I44</f>
        <v>3.8770000000000002</v>
      </c>
      <c r="H97" s="276" t="str">
        <f>IF(E28="","",IF(E28&gt;G97,"Yes",""))</f>
        <v/>
      </c>
      <c r="I97" s="426"/>
      <c r="J97" s="258"/>
      <c r="K97" s="258"/>
      <c r="L97" s="573"/>
      <c r="M97" s="574"/>
    </row>
    <row r="98" spans="1:13" ht="13.5" customHeight="1" x14ac:dyDescent="0.2">
      <c r="A98" s="174"/>
      <c r="B98" s="156"/>
      <c r="C98" s="175" t="str">
        <f>'Methods&amp;Limits'!E45</f>
        <v>EN 13132</v>
      </c>
      <c r="D98" s="157">
        <f>'Methods&amp;Limits'!F45</f>
        <v>2000</v>
      </c>
      <c r="E98" s="243">
        <f>'Methods&amp;Limits'!G45</f>
        <v>0.3</v>
      </c>
      <c r="F98" s="158"/>
      <c r="G98" s="166">
        <f>'Methods&amp;Limits'!I45</f>
        <v>2.8770000000000002</v>
      </c>
      <c r="H98" s="276" t="str">
        <f>IF(E29="","",IF(E29&gt;G98,"Yes",""))</f>
        <v/>
      </c>
      <c r="I98" s="426"/>
      <c r="J98" s="258"/>
      <c r="K98" s="258"/>
      <c r="L98" s="573"/>
      <c r="M98" s="574"/>
    </row>
    <row r="99" spans="1:13" ht="13.5" customHeight="1" x14ac:dyDescent="0.2">
      <c r="A99" s="176" t="str">
        <f>'Methods&amp;Limits'!A46</f>
        <v>Oxygenates</v>
      </c>
      <c r="B99" s="153"/>
      <c r="C99" s="160"/>
      <c r="D99" s="161"/>
      <c r="E99" s="244"/>
      <c r="F99" s="162"/>
      <c r="G99" s="163"/>
      <c r="H99" s="277"/>
      <c r="I99" s="285"/>
      <c r="J99" s="285"/>
      <c r="K99" s="285"/>
      <c r="L99" s="285"/>
      <c r="M99" s="211"/>
    </row>
    <row r="100" spans="1:13" ht="13.5" customHeight="1" x14ac:dyDescent="0.2">
      <c r="A100" s="174" t="str">
        <f>'Methods&amp;Limits'!A47</f>
        <v>-- Methanol</v>
      </c>
      <c r="B100" s="165" t="str">
        <f>'Methods&amp;Limits'!B47</f>
        <v>% V/V</v>
      </c>
      <c r="C100" s="175" t="str">
        <f>'Methods&amp;Limits'!E47</f>
        <v>EN 13132</v>
      </c>
      <c r="D100" s="157">
        <f>'Methods&amp;Limits'!F47</f>
        <v>2000</v>
      </c>
      <c r="E100" s="243">
        <f>'Methods&amp;Limits'!G47</f>
        <v>0.3</v>
      </c>
      <c r="F100" s="158"/>
      <c r="G100" s="166">
        <f>'Methods&amp;Limits'!I47</f>
        <v>3.177</v>
      </c>
      <c r="H100" s="276" t="str">
        <f t="shared" ref="H100:H106" si="2">IF(E31="","",IF(E31&gt;G100,"Yes",""))</f>
        <v/>
      </c>
      <c r="I100" s="426"/>
      <c r="J100" s="258"/>
      <c r="K100" s="258"/>
      <c r="L100" s="573"/>
      <c r="M100" s="574"/>
    </row>
    <row r="101" spans="1:13" ht="13.5" customHeight="1" x14ac:dyDescent="0.2">
      <c r="A101" s="174" t="str">
        <f>'Methods&amp;Limits'!A48</f>
        <v>-- Ethanol</v>
      </c>
      <c r="B101" s="165" t="str">
        <f>'Methods&amp;Limits'!B48</f>
        <v>% V/V</v>
      </c>
      <c r="C101" s="175" t="str">
        <f>'Methods&amp;Limits'!E48</f>
        <v>EN 13132</v>
      </c>
      <c r="D101" s="157">
        <f>'Methods&amp;Limits'!F48</f>
        <v>2000</v>
      </c>
      <c r="E101" s="243">
        <f>'Methods&amp;Limits'!G48</f>
        <v>0.8</v>
      </c>
      <c r="F101" s="158"/>
      <c r="G101" s="166">
        <f>'Methods&amp;Limits'!I48</f>
        <v>10.472</v>
      </c>
      <c r="H101" s="276" t="str">
        <f t="shared" si="2"/>
        <v/>
      </c>
      <c r="I101" s="426"/>
      <c r="J101" s="258"/>
      <c r="K101" s="258"/>
      <c r="L101" s="573"/>
      <c r="M101" s="574"/>
    </row>
    <row r="102" spans="1:13" ht="13.5" customHeight="1" x14ac:dyDescent="0.2">
      <c r="A102" s="174" t="str">
        <f>'Methods&amp;Limits'!A49</f>
        <v>-- Iso-propyl alcohol</v>
      </c>
      <c r="B102" s="165" t="str">
        <f>'Methods&amp;Limits'!B49</f>
        <v>% V/V</v>
      </c>
      <c r="C102" s="175" t="str">
        <f>'Methods&amp;Limits'!E49</f>
        <v>EN 13132</v>
      </c>
      <c r="D102" s="157">
        <f>'Methods&amp;Limits'!F49</f>
        <v>2000</v>
      </c>
      <c r="E102" s="243">
        <f>'Methods&amp;Limits'!G49</f>
        <v>0.8</v>
      </c>
      <c r="F102" s="158"/>
      <c r="G102" s="166">
        <f>'Methods&amp;Limits'!I49</f>
        <v>12.472</v>
      </c>
      <c r="H102" s="276" t="str">
        <f t="shared" si="2"/>
        <v/>
      </c>
      <c r="I102" s="426"/>
      <c r="J102" s="258"/>
      <c r="K102" s="258"/>
      <c r="L102" s="573"/>
      <c r="M102" s="574"/>
    </row>
    <row r="103" spans="1:13" ht="13.5" customHeight="1" x14ac:dyDescent="0.2">
      <c r="A103" s="174" t="str">
        <f>'Methods&amp;Limits'!A50</f>
        <v>-- Tert-butyl alcohol</v>
      </c>
      <c r="B103" s="165" t="str">
        <f>'Methods&amp;Limits'!B50</f>
        <v>% V/V</v>
      </c>
      <c r="C103" s="175" t="str">
        <f>'Methods&amp;Limits'!E50</f>
        <v>EN 13132</v>
      </c>
      <c r="D103" s="157">
        <f>'Methods&amp;Limits'!F50</f>
        <v>2000</v>
      </c>
      <c r="E103" s="243">
        <f>'Methods&amp;Limits'!G50</f>
        <v>1</v>
      </c>
      <c r="F103" s="158"/>
      <c r="G103" s="166">
        <f>'Methods&amp;Limits'!I50</f>
        <v>15.59</v>
      </c>
      <c r="H103" s="276" t="str">
        <f t="shared" si="2"/>
        <v/>
      </c>
      <c r="I103" s="426"/>
      <c r="J103" s="258"/>
      <c r="K103" s="258"/>
      <c r="L103" s="573"/>
      <c r="M103" s="574"/>
    </row>
    <row r="104" spans="1:13" ht="13.5" customHeight="1" x14ac:dyDescent="0.2">
      <c r="A104" s="174" t="str">
        <f>'Methods&amp;Limits'!A51</f>
        <v>-- Iso-butyl alcohol</v>
      </c>
      <c r="B104" s="165" t="str">
        <f>'Methods&amp;Limits'!B51</f>
        <v>% V/V</v>
      </c>
      <c r="C104" s="175" t="str">
        <f>'Methods&amp;Limits'!E51</f>
        <v>EN 13132</v>
      </c>
      <c r="D104" s="157">
        <f>'Methods&amp;Limits'!F51</f>
        <v>2000</v>
      </c>
      <c r="E104" s="243">
        <f>'Methods&amp;Limits'!G51</f>
        <v>1</v>
      </c>
      <c r="F104" s="158"/>
      <c r="G104" s="166">
        <f>'Methods&amp;Limits'!I51</f>
        <v>15.59</v>
      </c>
      <c r="H104" s="276" t="str">
        <f t="shared" si="2"/>
        <v/>
      </c>
      <c r="I104" s="426"/>
      <c r="J104" s="258"/>
      <c r="K104" s="258"/>
      <c r="L104" s="573"/>
      <c r="M104" s="574"/>
    </row>
    <row r="105" spans="1:13" ht="13.5" customHeight="1" x14ac:dyDescent="0.2">
      <c r="A105" s="174" t="str">
        <f>'Methods&amp;Limits'!A52</f>
        <v>-- Ethers with 5 or more carbon atoms per molecule</v>
      </c>
      <c r="B105" s="165" t="str">
        <f>'Methods&amp;Limits'!B52</f>
        <v>% V/V</v>
      </c>
      <c r="C105" s="175" t="str">
        <f>'Methods&amp;Limits'!E52</f>
        <v>EN 13132</v>
      </c>
      <c r="D105" s="157">
        <f>'Methods&amp;Limits'!F52</f>
        <v>2000</v>
      </c>
      <c r="E105" s="166">
        <f>'Methods&amp;Limits'!G52</f>
        <v>1</v>
      </c>
      <c r="F105" s="158"/>
      <c r="G105" s="166">
        <f>'Methods&amp;Limits'!I52</f>
        <v>22.59</v>
      </c>
      <c r="H105" s="276" t="str">
        <f t="shared" si="2"/>
        <v/>
      </c>
      <c r="I105" s="426"/>
      <c r="J105" s="258"/>
      <c r="K105" s="258"/>
      <c r="L105" s="573"/>
      <c r="M105" s="574"/>
    </row>
    <row r="106" spans="1:13" ht="13.5" customHeight="1" x14ac:dyDescent="0.2">
      <c r="A106" s="174" t="str">
        <f>'Methods&amp;Limits'!A53</f>
        <v>-- other oxygenates</v>
      </c>
      <c r="B106" s="156" t="str">
        <f>'Methods&amp;Limits'!B53</f>
        <v>% V/V</v>
      </c>
      <c r="C106" s="175" t="str">
        <f>'Methods&amp;Limits'!E53</f>
        <v>EN 13132</v>
      </c>
      <c r="D106" s="157">
        <f>'Methods&amp;Limits'!F53</f>
        <v>2000</v>
      </c>
      <c r="E106" s="243">
        <f>'Methods&amp;Limits'!G53</f>
        <v>1</v>
      </c>
      <c r="F106" s="158"/>
      <c r="G106" s="166">
        <f>'Methods&amp;Limits'!I53</f>
        <v>15.59</v>
      </c>
      <c r="H106" s="276" t="str">
        <f t="shared" si="2"/>
        <v/>
      </c>
      <c r="I106" s="426"/>
      <c r="J106" s="258"/>
      <c r="K106" s="258"/>
      <c r="L106" s="573"/>
      <c r="M106" s="574"/>
    </row>
    <row r="107" spans="1:13" ht="13.5" customHeight="1" x14ac:dyDescent="0.2">
      <c r="A107" s="241" t="str">
        <f>'Methods&amp;Limits'!A54</f>
        <v>Oxygen content</v>
      </c>
      <c r="B107" s="153" t="str">
        <f>'Methods&amp;Limits'!B54</f>
        <v>% (m/m)</v>
      </c>
      <c r="C107" s="175" t="str">
        <f>'Methods&amp;Limits'!E54</f>
        <v>EN-ISO 22854</v>
      </c>
      <c r="D107" s="157">
        <f>'Methods&amp;Limits'!F54</f>
        <v>2008</v>
      </c>
      <c r="E107" s="243">
        <f>'Methods&amp;Limits'!G54</f>
        <v>0.4</v>
      </c>
      <c r="F107" s="158"/>
      <c r="G107" s="166">
        <f>'Methods&amp;Limits'!I54</f>
        <v>3.9359999999999999</v>
      </c>
      <c r="H107" s="276" t="str">
        <f>IF(E28="","",IF(E28&gt;G107,"Yes",""))</f>
        <v/>
      </c>
      <c r="I107" s="426"/>
      <c r="J107" s="258"/>
      <c r="K107" s="258"/>
      <c r="L107" s="573"/>
      <c r="M107" s="574"/>
    </row>
    <row r="108" spans="1:13" ht="13.5" customHeight="1" x14ac:dyDescent="0.2">
      <c r="A108" s="174"/>
      <c r="B108" s="156"/>
      <c r="C108" s="175" t="str">
        <f>'Methods&amp;Limits'!E55</f>
        <v>EN-ISO 22854</v>
      </c>
      <c r="D108" s="157">
        <f>'Methods&amp;Limits'!F55</f>
        <v>2008</v>
      </c>
      <c r="E108" s="243">
        <f>'Methods&amp;Limits'!G55</f>
        <v>0.4</v>
      </c>
      <c r="F108" s="158"/>
      <c r="G108" s="166">
        <f>'Methods&amp;Limits'!I55</f>
        <v>2.9359999999999999</v>
      </c>
      <c r="H108" s="276" t="str">
        <f>IF(E29="","",IF(E29&gt;G108,"Yes",""))</f>
        <v/>
      </c>
      <c r="I108" s="426"/>
      <c r="J108" s="258"/>
      <c r="K108" s="258"/>
      <c r="L108" s="573"/>
      <c r="M108" s="574"/>
    </row>
    <row r="109" spans="1:13" ht="13.5" customHeight="1" x14ac:dyDescent="0.2">
      <c r="A109" s="241" t="str">
        <f>'Methods&amp;Limits'!A56</f>
        <v>Oxyginates</v>
      </c>
      <c r="B109" s="153"/>
      <c r="C109" s="160"/>
      <c r="D109" s="161"/>
      <c r="E109" s="244"/>
      <c r="F109" s="162"/>
      <c r="G109" s="163"/>
      <c r="H109" s="277"/>
      <c r="I109" s="285"/>
      <c r="J109" s="285"/>
      <c r="K109" s="285"/>
      <c r="L109" s="285"/>
      <c r="M109" s="211"/>
    </row>
    <row r="110" spans="1:13" ht="13.5" customHeight="1" x14ac:dyDescent="0.2">
      <c r="A110" s="174" t="str">
        <f>'Methods&amp;Limits'!A57</f>
        <v>-- Methanol</v>
      </c>
      <c r="B110" s="165" t="str">
        <f>'Methods&amp;Limits'!B57</f>
        <v>% V/V</v>
      </c>
      <c r="C110" s="175" t="str">
        <f>'Methods&amp;Limits'!E57</f>
        <v>EN-ISO 22854</v>
      </c>
      <c r="D110" s="157">
        <f>'Methods&amp;Limits'!F57</f>
        <v>2008</v>
      </c>
      <c r="E110" s="243">
        <f>'Methods&amp;Limits'!G57</f>
        <v>0.4</v>
      </c>
      <c r="F110" s="158"/>
      <c r="G110" s="166">
        <f>'Methods&amp;Limits'!I57</f>
        <v>3.2359999999999998</v>
      </c>
      <c r="H110" s="276" t="str">
        <f t="shared" ref="H110:H116" si="3">IF(E31="","",IF(E31&gt;G110,"Yes",""))</f>
        <v/>
      </c>
      <c r="I110" s="426"/>
      <c r="J110" s="258"/>
      <c r="K110" s="258"/>
      <c r="L110" s="573"/>
      <c r="M110" s="574"/>
    </row>
    <row r="111" spans="1:13" ht="13.5" customHeight="1" x14ac:dyDescent="0.2">
      <c r="A111" s="174" t="str">
        <f>'Methods&amp;Limits'!A58</f>
        <v>-- Ethanol</v>
      </c>
      <c r="B111" s="165" t="str">
        <f>'Methods&amp;Limits'!B58</f>
        <v>% V/V</v>
      </c>
      <c r="C111" s="175" t="str">
        <f>'Methods&amp;Limits'!E58</f>
        <v>EN-ISO 22854</v>
      </c>
      <c r="D111" s="157">
        <f>'Methods&amp;Limits'!F58</f>
        <v>2008</v>
      </c>
      <c r="E111" s="243">
        <f>'Methods&amp;Limits'!G58</f>
        <v>0.6</v>
      </c>
      <c r="F111" s="158"/>
      <c r="G111" s="166">
        <f>'Methods&amp;Limits'!I58</f>
        <v>10.353999999999999</v>
      </c>
      <c r="H111" s="276" t="str">
        <f t="shared" si="3"/>
        <v/>
      </c>
      <c r="I111" s="426"/>
      <c r="J111" s="258"/>
      <c r="K111" s="258"/>
      <c r="L111" s="573"/>
      <c r="M111" s="574"/>
    </row>
    <row r="112" spans="1:13" ht="13.5" customHeight="1" x14ac:dyDescent="0.2">
      <c r="A112" s="174" t="str">
        <f>'Methods&amp;Limits'!A59</f>
        <v>-- Iso-propyl alcohol</v>
      </c>
      <c r="B112" s="165" t="str">
        <f>'Methods&amp;Limits'!B59</f>
        <v>% V/V</v>
      </c>
      <c r="C112" s="175" t="str">
        <f>'Methods&amp;Limits'!E59</f>
        <v>EN-ISO 22854</v>
      </c>
      <c r="D112" s="157">
        <f>'Methods&amp;Limits'!F59</f>
        <v>2008</v>
      </c>
      <c r="E112" s="243">
        <f>'Methods&amp;Limits'!G59</f>
        <v>0.7</v>
      </c>
      <c r="F112" s="158"/>
      <c r="G112" s="166">
        <f>'Methods&amp;Limits'!I59</f>
        <v>12.413</v>
      </c>
      <c r="H112" s="276" t="str">
        <f t="shared" si="3"/>
        <v/>
      </c>
      <c r="I112" s="426"/>
      <c r="J112" s="258"/>
      <c r="K112" s="258"/>
      <c r="L112" s="573"/>
      <c r="M112" s="574"/>
    </row>
    <row r="113" spans="1:13" ht="13.5" customHeight="1" x14ac:dyDescent="0.2">
      <c r="A113" s="174" t="str">
        <f>'Methods&amp;Limits'!A60</f>
        <v>-- Tert-butyl alcohol</v>
      </c>
      <c r="B113" s="165" t="str">
        <f>'Methods&amp;Limits'!B60</f>
        <v>% V/V</v>
      </c>
      <c r="C113" s="175" t="str">
        <f>'Methods&amp;Limits'!E60</f>
        <v>EN-ISO 22854</v>
      </c>
      <c r="D113" s="157">
        <f>'Methods&amp;Limits'!F60</f>
        <v>2008</v>
      </c>
      <c r="E113" s="243">
        <f>'Methods&amp;Limits'!G60</f>
        <v>0.7</v>
      </c>
      <c r="F113" s="158"/>
      <c r="G113" s="166">
        <f>'Methods&amp;Limits'!I60</f>
        <v>15.413</v>
      </c>
      <c r="H113" s="276" t="str">
        <f t="shared" si="3"/>
        <v/>
      </c>
      <c r="I113" s="426"/>
      <c r="J113" s="258"/>
      <c r="K113" s="258"/>
      <c r="L113" s="573"/>
      <c r="M113" s="574"/>
    </row>
    <row r="114" spans="1:13" ht="13.5" customHeight="1" x14ac:dyDescent="0.2">
      <c r="A114" s="174" t="str">
        <f>'Methods&amp;Limits'!A61</f>
        <v>-- Iso-butyl alcohol</v>
      </c>
      <c r="B114" s="165" t="str">
        <f>'Methods&amp;Limits'!B61</f>
        <v>% V/V</v>
      </c>
      <c r="C114" s="175" t="str">
        <f>'Methods&amp;Limits'!E61</f>
        <v>EN-ISO 22854</v>
      </c>
      <c r="D114" s="157">
        <f>'Methods&amp;Limits'!F61</f>
        <v>2008</v>
      </c>
      <c r="E114" s="243">
        <f>'Methods&amp;Limits'!G61</f>
        <v>0.7</v>
      </c>
      <c r="F114" s="158"/>
      <c r="G114" s="166">
        <f>'Methods&amp;Limits'!I61</f>
        <v>15.413</v>
      </c>
      <c r="H114" s="276" t="str">
        <f t="shared" si="3"/>
        <v/>
      </c>
      <c r="I114" s="426"/>
      <c r="J114" s="258"/>
      <c r="K114" s="258"/>
      <c r="L114" s="573"/>
      <c r="M114" s="574"/>
    </row>
    <row r="115" spans="1:13" ht="13.5" customHeight="1" x14ac:dyDescent="0.2">
      <c r="A115" s="174" t="str">
        <f>'Methods&amp;Limits'!A62</f>
        <v>-- Ethers with 5 or more carbon atoms per molecule</v>
      </c>
      <c r="B115" s="165" t="str">
        <f>'Methods&amp;Limits'!B62</f>
        <v>% V/V</v>
      </c>
      <c r="C115" s="175" t="str">
        <f>'Methods&amp;Limits'!E62</f>
        <v>EN-ISO 22854</v>
      </c>
      <c r="D115" s="157">
        <f>'Methods&amp;Limits'!F62</f>
        <v>2008</v>
      </c>
      <c r="E115" s="243">
        <f>'Methods&amp;Limits'!G62</f>
        <v>0.9</v>
      </c>
      <c r="F115" s="158"/>
      <c r="G115" s="166">
        <f>'Methods&amp;Limits'!I62</f>
        <v>22.530999999999999</v>
      </c>
      <c r="H115" s="276" t="str">
        <f t="shared" si="3"/>
        <v/>
      </c>
      <c r="I115" s="426"/>
      <c r="J115" s="258"/>
      <c r="K115" s="258"/>
      <c r="L115" s="573"/>
      <c r="M115" s="574"/>
    </row>
    <row r="116" spans="1:13" ht="13.5" customHeight="1" x14ac:dyDescent="0.2">
      <c r="A116" s="174" t="str">
        <f>'Methods&amp;Limits'!A63</f>
        <v>-- other oxygenates</v>
      </c>
      <c r="B116" s="156" t="str">
        <f>'Methods&amp;Limits'!B63</f>
        <v>% V/V</v>
      </c>
      <c r="C116" s="175" t="str">
        <f>'Methods&amp;Limits'!E63</f>
        <v>EN-ISO 22854</v>
      </c>
      <c r="D116" s="157">
        <f>'Methods&amp;Limits'!F63</f>
        <v>2008</v>
      </c>
      <c r="E116" s="243">
        <f>'Methods&amp;Limits'!G63</f>
        <v>0.7</v>
      </c>
      <c r="F116" s="158"/>
      <c r="G116" s="166">
        <f>'Methods&amp;Limits'!I63</f>
        <v>15.413</v>
      </c>
      <c r="H116" s="276" t="str">
        <f t="shared" si="3"/>
        <v/>
      </c>
      <c r="I116" s="426"/>
      <c r="J116" s="258"/>
      <c r="K116" s="258"/>
      <c r="L116" s="573"/>
      <c r="M116" s="574"/>
    </row>
    <row r="117" spans="1:13" ht="13.5" customHeight="1" x14ac:dyDescent="0.2">
      <c r="A117" s="200" t="str">
        <f>'Methods&amp;Limits'!A64:A64</f>
        <v>Sulphur content (sulphur free, from 2005)**</v>
      </c>
      <c r="B117" s="209" t="str">
        <f>'Methods&amp;Limits'!B64</f>
        <v>mg/kg</v>
      </c>
      <c r="C117" s="38" t="str">
        <f>'Methods&amp;Limits'!E64</f>
        <v>EN-ISO 14596</v>
      </c>
      <c r="D117" s="157">
        <f>'Methods&amp;Limits'!F64</f>
        <v>1998</v>
      </c>
      <c r="E117" s="246">
        <f>'Methods&amp;Limits'!G64</f>
        <v>5</v>
      </c>
      <c r="F117" s="158"/>
      <c r="G117" s="166">
        <f>'Methods&amp;Limits'!I64</f>
        <v>12.95</v>
      </c>
      <c r="H117" s="276" t="str">
        <f>IF(E$38="","",IF(E$38&gt;G117,"Yes",""))</f>
        <v/>
      </c>
      <c r="I117" s="426"/>
      <c r="J117" s="258"/>
      <c r="K117" s="258"/>
      <c r="L117" s="573"/>
      <c r="M117" s="574"/>
    </row>
    <row r="118" spans="1:13" ht="13.5" customHeight="1" x14ac:dyDescent="0.2">
      <c r="A118" s="206"/>
      <c r="B118" s="205"/>
      <c r="C118" s="38" t="str">
        <f>'Methods&amp;Limits'!E65</f>
        <v>EN 24260</v>
      </c>
      <c r="D118" s="157">
        <f>'Methods&amp;Limits'!F65</f>
        <v>1994</v>
      </c>
      <c r="E118" s="246">
        <f>'Methods&amp;Limits'!G65</f>
        <v>1</v>
      </c>
      <c r="F118" s="158"/>
      <c r="G118" s="166">
        <f>'Methods&amp;Limits'!I65</f>
        <v>10.59</v>
      </c>
      <c r="H118" s="276" t="str">
        <f>IF(E$38="","",IF(E$38&gt;G118,"Yes",""))</f>
        <v/>
      </c>
      <c r="I118" s="426"/>
      <c r="J118" s="258"/>
      <c r="K118" s="258"/>
      <c r="L118" s="573"/>
      <c r="M118" s="574"/>
    </row>
    <row r="119" spans="1:13" ht="13.5" customHeight="1" x14ac:dyDescent="0.2">
      <c r="A119" s="206"/>
      <c r="B119" s="205"/>
      <c r="C119" s="38" t="str">
        <f>'Methods&amp;Limits'!E66</f>
        <v>EN-ISO 20846</v>
      </c>
      <c r="D119" s="157">
        <f>'Methods&amp;Limits'!F66</f>
        <v>2004</v>
      </c>
      <c r="E119" s="246">
        <f>'Methods&amp;Limits'!G66</f>
        <v>2.7</v>
      </c>
      <c r="F119" s="158"/>
      <c r="G119" s="166">
        <f>'Methods&amp;Limits'!I66</f>
        <v>11.593</v>
      </c>
      <c r="H119" s="276" t="str">
        <f>IF(E$38="","",IF(E$38&gt;G119,"Yes",""))</f>
        <v/>
      </c>
      <c r="I119" s="426"/>
      <c r="J119" s="258"/>
      <c r="K119" s="258"/>
      <c r="L119" s="573"/>
      <c r="M119" s="574"/>
    </row>
    <row r="120" spans="1:13" ht="13.5" customHeight="1" x14ac:dyDescent="0.2">
      <c r="A120" s="206"/>
      <c r="B120" s="210"/>
      <c r="C120" s="38" t="str">
        <f>'Methods&amp;Limits'!E67</f>
        <v>EN-ISO 20884</v>
      </c>
      <c r="D120" s="157">
        <f>'Methods&amp;Limits'!F67</f>
        <v>2004</v>
      </c>
      <c r="E120" s="246">
        <f>'Methods&amp;Limits'!G67</f>
        <v>3.1</v>
      </c>
      <c r="F120" s="158"/>
      <c r="G120" s="166">
        <f>'Methods&amp;Limits'!I67</f>
        <v>11.829000000000001</v>
      </c>
      <c r="H120" s="276" t="str">
        <f>IF(E$38="","",IF(E$38&gt;G120,"Yes",""))</f>
        <v/>
      </c>
      <c r="I120" s="426"/>
      <c r="J120" s="258"/>
      <c r="K120" s="258"/>
      <c r="L120" s="573"/>
      <c r="M120" s="574"/>
    </row>
    <row r="121" spans="1:13" ht="13.5" customHeight="1" x14ac:dyDescent="0.2">
      <c r="A121" s="206" t="str">
        <f>'Methods&amp;Limits'!A68:A68</f>
        <v>Lead content</v>
      </c>
      <c r="B121" s="205" t="str">
        <f>'Methods&amp;Limits'!B68</f>
        <v>g/l</v>
      </c>
      <c r="C121" s="38" t="str">
        <f>'Methods&amp;Limits'!E68</f>
        <v>EN 237</v>
      </c>
      <c r="D121" s="157">
        <f>'Methods&amp;Limits'!F68</f>
        <v>2004</v>
      </c>
      <c r="E121" s="457">
        <f>'Methods&amp;Limits'!G68</f>
        <v>6.1999999999999998E-3</v>
      </c>
      <c r="F121" s="458"/>
      <c r="G121" s="457">
        <f>'Methods&amp;Limits'!I68</f>
        <v>8.657999999999999E-3</v>
      </c>
      <c r="H121" s="276" t="str">
        <f>IF(E39="","",IF(E39&gt;G121,"Yes",""))</f>
        <v/>
      </c>
      <c r="I121" s="426"/>
      <c r="J121" s="258"/>
      <c r="K121" s="258"/>
      <c r="L121" s="573"/>
      <c r="M121" s="574"/>
    </row>
    <row r="122" spans="1:13" ht="13.5" customHeight="1" x14ac:dyDescent="0.2">
      <c r="A122" s="200" t="str">
        <f>'Methods&amp;Limits'!A69:A69</f>
        <v>Manganese</v>
      </c>
      <c r="B122" s="214" t="str">
        <f>'Methods&amp;Limits'!B69</f>
        <v>mg/l</v>
      </c>
      <c r="C122" s="38" t="str">
        <f>'Methods&amp;Limits'!E69</f>
        <v>EN 16135</v>
      </c>
      <c r="D122" s="157">
        <f>'Methods&amp;Limits'!F69</f>
        <v>2011</v>
      </c>
      <c r="E122" s="243">
        <f>'Methods&amp;Limits'!G69</f>
        <v>1.53</v>
      </c>
      <c r="F122" s="34"/>
      <c r="G122" s="166">
        <f>'Methods&amp;Limits'!I69</f>
        <v>2.9026999999999998</v>
      </c>
      <c r="H122" s="276" t="str">
        <f>IF(E$40="","",IF(E$40&gt;G122,"Yes",""))</f>
        <v/>
      </c>
      <c r="I122" s="426"/>
      <c r="J122" s="258"/>
      <c r="K122" s="281"/>
      <c r="L122" s="573"/>
      <c r="M122" s="574"/>
    </row>
    <row r="123" spans="1:13" x14ac:dyDescent="0.2">
      <c r="A123" s="202"/>
      <c r="B123" s="215"/>
      <c r="C123" s="38" t="str">
        <f>'Methods&amp;Limits'!E70</f>
        <v>EN 16136</v>
      </c>
      <c r="D123" s="157">
        <f>'Methods&amp;Limits'!F70</f>
        <v>2011</v>
      </c>
      <c r="E123" s="243">
        <f>'Methods&amp;Limits'!G70</f>
        <v>1.76</v>
      </c>
      <c r="F123" s="34"/>
      <c r="G123" s="166">
        <f>'Methods&amp;Limits'!I70</f>
        <v>3.0384000000000002</v>
      </c>
      <c r="H123" s="276" t="str">
        <f>IF(E$40="","",IF(E$40&gt;G123,"Yes",""))</f>
        <v/>
      </c>
      <c r="I123" s="426"/>
      <c r="J123" s="258"/>
      <c r="K123" s="281"/>
      <c r="L123" s="573"/>
      <c r="M123" s="574"/>
    </row>
    <row r="124" spans="1:13" x14ac:dyDescent="0.2">
      <c r="I124" s="54"/>
    </row>
    <row r="125" spans="1:13" x14ac:dyDescent="0.2">
      <c r="I125" s="54"/>
    </row>
    <row r="126" spans="1:13" x14ac:dyDescent="0.2">
      <c r="I126" s="54"/>
    </row>
    <row r="127" spans="1:13" x14ac:dyDescent="0.2">
      <c r="I127" s="54"/>
    </row>
  </sheetData>
  <sheetProtection algorithmName="SHA-512" hashValue="FykTv+Q5wtFIG0GzWKkviNowjk4SjbunKGgl21MD5q7uO8qD8MZcxtkaqjBMq+QsfGQJ8iP8eJoAmDahg2S7bA==" saltValue="O9NFC1Lu7aTc8fNf8Mteug==" spinCount="100000" sheet="1" objects="1" scenarios="1" sort="0"/>
  <mergeCells count="85">
    <mergeCell ref="L120:M120"/>
    <mergeCell ref="L121:M121"/>
    <mergeCell ref="L122:M122"/>
    <mergeCell ref="L123:M123"/>
    <mergeCell ref="L114:M114"/>
    <mergeCell ref="L115:M115"/>
    <mergeCell ref="L116:M116"/>
    <mergeCell ref="L117:M117"/>
    <mergeCell ref="L118:M118"/>
    <mergeCell ref="L119:M119"/>
    <mergeCell ref="L113:M113"/>
    <mergeCell ref="L101:M101"/>
    <mergeCell ref="L102:M102"/>
    <mergeCell ref="L103:M103"/>
    <mergeCell ref="L104:M104"/>
    <mergeCell ref="L105:M105"/>
    <mergeCell ref="L106:M106"/>
    <mergeCell ref="L107:M107"/>
    <mergeCell ref="L108:M108"/>
    <mergeCell ref="L110:M110"/>
    <mergeCell ref="L111:M111"/>
    <mergeCell ref="L112:M112"/>
    <mergeCell ref="L100:M100"/>
    <mergeCell ref="L87:M87"/>
    <mergeCell ref="L88:M88"/>
    <mergeCell ref="L90:M90"/>
    <mergeCell ref="L91:M91"/>
    <mergeCell ref="L92:M92"/>
    <mergeCell ref="L93:M93"/>
    <mergeCell ref="L94:M94"/>
    <mergeCell ref="L95:M95"/>
    <mergeCell ref="L96:M96"/>
    <mergeCell ref="L97:M97"/>
    <mergeCell ref="L98:M98"/>
    <mergeCell ref="L86:M86"/>
    <mergeCell ref="L73:M73"/>
    <mergeCell ref="L75:M75"/>
    <mergeCell ref="L76:M76"/>
    <mergeCell ref="L78:M78"/>
    <mergeCell ref="L79:M79"/>
    <mergeCell ref="L80:M80"/>
    <mergeCell ref="L81:M81"/>
    <mergeCell ref="L82:M82"/>
    <mergeCell ref="L83:M83"/>
    <mergeCell ref="L84:M84"/>
    <mergeCell ref="L85:M85"/>
    <mergeCell ref="L72:M72"/>
    <mergeCell ref="F60:G60"/>
    <mergeCell ref="J60:J61"/>
    <mergeCell ref="L62:M62"/>
    <mergeCell ref="L63:M63"/>
    <mergeCell ref="L64:M64"/>
    <mergeCell ref="L65:M65"/>
    <mergeCell ref="L67:M67"/>
    <mergeCell ref="L68:M68"/>
    <mergeCell ref="L69:M69"/>
    <mergeCell ref="L70:M70"/>
    <mergeCell ref="L71:M71"/>
    <mergeCell ref="L60:M60"/>
    <mergeCell ref="C59:I59"/>
    <mergeCell ref="J59:M59"/>
    <mergeCell ref="P21:P23"/>
    <mergeCell ref="P28:P29"/>
    <mergeCell ref="Q28:Q29"/>
    <mergeCell ref="A44:D44"/>
    <mergeCell ref="E45:L46"/>
    <mergeCell ref="E47:L47"/>
    <mergeCell ref="E48:L48"/>
    <mergeCell ref="E49:L49"/>
    <mergeCell ref="E50:L50"/>
    <mergeCell ref="E51:L51"/>
    <mergeCell ref="A54:L54"/>
    <mergeCell ref="C14:K15"/>
    <mergeCell ref="L14:O14"/>
    <mergeCell ref="P14:Q14"/>
    <mergeCell ref="L15:M15"/>
    <mergeCell ref="N15:O15"/>
    <mergeCell ref="P15:Q15"/>
    <mergeCell ref="B3:E3"/>
    <mergeCell ref="G3:Q10"/>
    <mergeCell ref="B4:E4"/>
    <mergeCell ref="B5:E5"/>
    <mergeCell ref="B6:E6"/>
    <mergeCell ref="B7:E7"/>
    <mergeCell ref="C8:E8"/>
  </mergeCells>
  <dataValidations count="2">
    <dataValidation type="whole" operator="greaterThanOrEqual" allowBlank="1" showInputMessage="1" showErrorMessage="1" sqref="C17:C40 B45:B50 D45:D50 I17:I40">
      <formula1>0</formula1>
    </dataValidation>
    <dataValidation type="decimal" operator="greaterThanOrEqual" allowBlank="1" showInputMessage="1" showErrorMessage="1" sqref="D17:H40 J17:M41">
      <formula1>0</formula1>
    </dataValidation>
  </dataValidations>
  <hyperlinks>
    <hyperlink ref="R1" location="'Submission Report'!A1" display="&lt;-- GO BACK"/>
  </hyperlinks>
  <pageMargins left="0.75" right="0.75" top="1" bottom="1" header="0.4921259845" footer="0.4921259845"/>
  <pageSetup paperSize="9" scale="54" fitToHeight="0" orientation="landscape" r:id="rId1"/>
  <headerFooter alignWithMargins="0">
    <oddHeader>&amp;L&amp;F&amp;C&amp;A</oddHeader>
    <oddFooter>&amp;L&amp;D&amp;CPege &amp;P of &amp;N</oddFooter>
  </headerFooter>
  <rowBreaks count="1" manualBreakCount="1">
    <brk id="52" max="16" man="1"/>
  </rowBreaks>
  <ignoredErrors>
    <ignoredError sqref="B51:D51 C45:C50" unlockedFormula="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EV127"/>
  <sheetViews>
    <sheetView showGridLines="0" zoomScaleNormal="100" workbookViewId="0"/>
  </sheetViews>
  <sheetFormatPr defaultColWidth="0" defaultRowHeight="12.75" x14ac:dyDescent="0.2"/>
  <cols>
    <col min="1" max="1" width="41" style="4" customWidth="1"/>
    <col min="2" max="2" width="6.7109375" style="4" customWidth="1"/>
    <col min="3" max="3" width="19.140625" style="4" customWidth="1"/>
    <col min="4" max="4" width="9.140625" style="4" customWidth="1"/>
    <col min="5" max="5" width="19.42578125" style="4" bestFit="1" customWidth="1"/>
    <col min="6" max="7" width="10.7109375" style="4" customWidth="1"/>
    <col min="8" max="8" width="11.42578125" style="4" customWidth="1"/>
    <col min="9" max="9" width="13.85546875" style="4" customWidth="1"/>
    <col min="10" max="10" width="9.5703125" style="4" customWidth="1"/>
    <col min="11" max="11" width="10.28515625" style="4" customWidth="1"/>
    <col min="12" max="12" width="9.5703125" style="4" customWidth="1"/>
    <col min="13" max="13" width="20" style="4" bestFit="1" customWidth="1"/>
    <col min="14" max="14" width="8.5703125" style="4" bestFit="1" customWidth="1"/>
    <col min="15" max="19" width="11.42578125" style="4" customWidth="1"/>
    <col min="20" max="16384" width="0" style="4" hidden="1"/>
  </cols>
  <sheetData>
    <row r="1" spans="1:19" ht="18.75" customHeight="1" x14ac:dyDescent="0.25">
      <c r="A1" s="77" t="s">
        <v>358</v>
      </c>
      <c r="R1" s="288" t="s">
        <v>860</v>
      </c>
      <c r="S1" s="291"/>
    </row>
    <row r="2" spans="1:19" ht="6.75" customHeight="1" x14ac:dyDescent="0.2">
      <c r="A2" s="78"/>
      <c r="B2" s="12"/>
      <c r="C2" s="12"/>
      <c r="D2" s="12"/>
      <c r="E2" s="12"/>
      <c r="F2" s="12"/>
      <c r="G2" s="12"/>
      <c r="H2" s="12"/>
      <c r="I2" s="12"/>
      <c r="J2" s="12"/>
      <c r="K2" s="12"/>
      <c r="L2" s="12"/>
    </row>
    <row r="3" spans="1:19" ht="14.25" customHeight="1" x14ac:dyDescent="0.2">
      <c r="A3" s="79" t="s">
        <v>18</v>
      </c>
      <c r="B3" s="575" t="str">
        <f>IF(LEN('Contacts&amp;Annual Summary'!C9) &gt; 1,'Contacts&amp;Annual Summary'!C9,"")</f>
        <v>Slovakia</v>
      </c>
      <c r="C3" s="576"/>
      <c r="D3" s="576"/>
      <c r="E3" s="577"/>
      <c r="F3" s="46"/>
      <c r="G3" s="584" t="s">
        <v>249</v>
      </c>
      <c r="H3" s="584"/>
      <c r="I3" s="584"/>
      <c r="J3" s="584"/>
      <c r="K3" s="584"/>
      <c r="L3" s="584"/>
      <c r="M3" s="584"/>
      <c r="N3" s="584"/>
      <c r="O3" s="584"/>
      <c r="P3" s="584"/>
      <c r="Q3" s="584"/>
    </row>
    <row r="4" spans="1:19" ht="14.25" customHeight="1" x14ac:dyDescent="0.2">
      <c r="A4" s="79" t="s">
        <v>19</v>
      </c>
      <c r="B4" s="575">
        <f>'Contacts&amp;Annual Summary'!C8</f>
        <v>2020</v>
      </c>
      <c r="C4" s="576"/>
      <c r="D4" s="576"/>
      <c r="E4" s="577"/>
      <c r="F4" s="46"/>
      <c r="G4" s="584"/>
      <c r="H4" s="584"/>
      <c r="I4" s="584"/>
      <c r="J4" s="584"/>
      <c r="K4" s="584"/>
      <c r="L4" s="584"/>
      <c r="M4" s="584"/>
      <c r="N4" s="584"/>
      <c r="O4" s="584"/>
      <c r="P4" s="584"/>
      <c r="Q4" s="584"/>
    </row>
    <row r="5" spans="1:19" ht="14.25" customHeight="1" x14ac:dyDescent="0.2">
      <c r="A5" s="80" t="s">
        <v>198</v>
      </c>
      <c r="B5" s="575" t="s">
        <v>241</v>
      </c>
      <c r="C5" s="576"/>
      <c r="D5" s="576"/>
      <c r="E5" s="577"/>
      <c r="F5" s="46"/>
      <c r="G5" s="584"/>
      <c r="H5" s="584"/>
      <c r="I5" s="584"/>
      <c r="J5" s="584"/>
      <c r="K5" s="584"/>
      <c r="L5" s="584"/>
      <c r="M5" s="584"/>
      <c r="N5" s="584"/>
      <c r="O5" s="584"/>
      <c r="P5" s="584"/>
      <c r="Q5" s="584"/>
    </row>
    <row r="6" spans="1:19" ht="14.25" customHeight="1" x14ac:dyDescent="0.2">
      <c r="A6" s="79" t="s">
        <v>59</v>
      </c>
      <c r="B6" s="575" t="s">
        <v>98</v>
      </c>
      <c r="C6" s="576"/>
      <c r="D6" s="576"/>
      <c r="E6" s="577"/>
      <c r="F6" s="46"/>
      <c r="G6" s="584"/>
      <c r="H6" s="584"/>
      <c r="I6" s="584"/>
      <c r="J6" s="584"/>
      <c r="K6" s="584"/>
      <c r="L6" s="584"/>
      <c r="M6" s="584"/>
      <c r="N6" s="584"/>
      <c r="O6" s="584"/>
      <c r="P6" s="584"/>
      <c r="Q6" s="584"/>
    </row>
    <row r="7" spans="1:19" ht="14.25" customHeight="1" x14ac:dyDescent="0.2">
      <c r="A7" s="79" t="s">
        <v>60</v>
      </c>
      <c r="B7" s="578"/>
      <c r="C7" s="579"/>
      <c r="D7" s="579"/>
      <c r="E7" s="580"/>
      <c r="F7" s="46"/>
      <c r="G7" s="584"/>
      <c r="H7" s="584"/>
      <c r="I7" s="584"/>
      <c r="J7" s="584"/>
      <c r="K7" s="584"/>
      <c r="L7" s="584"/>
      <c r="M7" s="584"/>
      <c r="N7" s="584"/>
      <c r="O7" s="584"/>
      <c r="P7" s="584"/>
      <c r="Q7" s="584"/>
    </row>
    <row r="8" spans="1:19" ht="14.25" customHeight="1" x14ac:dyDescent="0.2">
      <c r="A8" s="79" t="s">
        <v>219</v>
      </c>
      <c r="B8" s="256">
        <v>0</v>
      </c>
      <c r="C8" s="585" t="str">
        <f>IF( B8="A","1st June to 31st August (arctic)","1st May to 30th September (normal)")</f>
        <v>1st May to 30th September (normal)</v>
      </c>
      <c r="D8" s="586"/>
      <c r="E8" s="587"/>
      <c r="F8" s="75"/>
      <c r="G8" s="584"/>
      <c r="H8" s="584"/>
      <c r="I8" s="584"/>
      <c r="J8" s="584"/>
      <c r="K8" s="584"/>
      <c r="L8" s="584"/>
      <c r="M8" s="584"/>
      <c r="N8" s="584"/>
      <c r="O8" s="584"/>
      <c r="P8" s="584"/>
      <c r="Q8" s="584"/>
    </row>
    <row r="9" spans="1:19" ht="14.25" customHeight="1" x14ac:dyDescent="0.2">
      <c r="A9" s="79" t="s">
        <v>359</v>
      </c>
      <c r="B9" s="431">
        <v>0</v>
      </c>
      <c r="C9" s="74" t="s">
        <v>229</v>
      </c>
      <c r="D9" s="75"/>
      <c r="E9" s="75"/>
      <c r="F9" s="75"/>
      <c r="G9" s="584"/>
      <c r="H9" s="584"/>
      <c r="I9" s="584"/>
      <c r="J9" s="584"/>
      <c r="K9" s="584"/>
      <c r="L9" s="584"/>
      <c r="M9" s="584"/>
      <c r="N9" s="584"/>
      <c r="O9" s="584"/>
      <c r="P9" s="584"/>
      <c r="Q9" s="584"/>
    </row>
    <row r="10" spans="1:19" s="12" customFormat="1" ht="20.25" customHeight="1" x14ac:dyDescent="0.2">
      <c r="A10" s="81" t="s">
        <v>83</v>
      </c>
      <c r="B10" s="81"/>
      <c r="C10" s="82"/>
      <c r="D10" s="82"/>
      <c r="E10" s="82"/>
      <c r="F10" s="82"/>
      <c r="G10" s="584"/>
      <c r="H10" s="584"/>
      <c r="I10" s="584"/>
      <c r="J10" s="584"/>
      <c r="K10" s="584"/>
      <c r="L10" s="584"/>
      <c r="M10" s="584"/>
      <c r="N10" s="584"/>
      <c r="O10" s="584"/>
      <c r="P10" s="584"/>
      <c r="Q10" s="584"/>
    </row>
    <row r="11" spans="1:19" ht="8.25" customHeight="1" x14ac:dyDescent="0.2">
      <c r="A11" s="83"/>
      <c r="B11" s="81"/>
      <c r="C11" s="81"/>
      <c r="D11" s="84"/>
      <c r="E11" s="84"/>
      <c r="F11" s="84"/>
      <c r="K11" s="84"/>
      <c r="L11" s="84"/>
    </row>
    <row r="12" spans="1:19" ht="16.5" customHeight="1" x14ac:dyDescent="0.25">
      <c r="A12" s="85" t="s">
        <v>81</v>
      </c>
      <c r="B12" s="81"/>
      <c r="C12" s="81"/>
      <c r="D12" s="84"/>
      <c r="E12" s="84"/>
      <c r="F12" s="84"/>
      <c r="K12" s="84"/>
      <c r="L12" s="84"/>
    </row>
    <row r="13" spans="1:19" ht="6.75" customHeight="1" x14ac:dyDescent="0.2">
      <c r="A13" s="27"/>
      <c r="B13" s="27"/>
      <c r="C13" s="27"/>
      <c r="D13" s="27"/>
      <c r="E13" s="27"/>
      <c r="F13" s="27"/>
      <c r="G13" s="27"/>
      <c r="H13" s="27"/>
      <c r="I13" s="27"/>
      <c r="J13" s="27"/>
      <c r="K13" s="27"/>
      <c r="L13" s="27"/>
    </row>
    <row r="14" spans="1:19" ht="27.75" customHeight="1" x14ac:dyDescent="0.2">
      <c r="A14" s="86" t="s">
        <v>54</v>
      </c>
      <c r="B14" s="86" t="s">
        <v>20</v>
      </c>
      <c r="C14" s="590" t="s">
        <v>220</v>
      </c>
      <c r="D14" s="591"/>
      <c r="E14" s="591"/>
      <c r="F14" s="591"/>
      <c r="G14" s="591"/>
      <c r="H14" s="591"/>
      <c r="I14" s="591"/>
      <c r="J14" s="591"/>
      <c r="K14" s="592"/>
      <c r="L14" s="581" t="s">
        <v>77</v>
      </c>
      <c r="M14" s="582"/>
      <c r="N14" s="582"/>
      <c r="O14" s="583"/>
      <c r="P14" s="601" t="s">
        <v>183</v>
      </c>
      <c r="Q14" s="602"/>
    </row>
    <row r="15" spans="1:19" ht="31.5" customHeight="1" x14ac:dyDescent="0.2">
      <c r="A15" s="87"/>
      <c r="B15" s="87"/>
      <c r="C15" s="593"/>
      <c r="D15" s="594"/>
      <c r="E15" s="594"/>
      <c r="F15" s="594"/>
      <c r="G15" s="594"/>
      <c r="H15" s="594"/>
      <c r="I15" s="594"/>
      <c r="J15" s="594"/>
      <c r="K15" s="595"/>
      <c r="L15" s="596" t="s">
        <v>26</v>
      </c>
      <c r="M15" s="596"/>
      <c r="N15" s="599" t="s">
        <v>211</v>
      </c>
      <c r="O15" s="600"/>
      <c r="P15" s="588" t="s">
        <v>184</v>
      </c>
      <c r="Q15" s="589"/>
    </row>
    <row r="16" spans="1:19" ht="49.5" customHeight="1" x14ac:dyDescent="0.2">
      <c r="A16" s="88"/>
      <c r="B16" s="88"/>
      <c r="C16" s="89" t="s">
        <v>61</v>
      </c>
      <c r="D16" s="90" t="s">
        <v>22</v>
      </c>
      <c r="E16" s="90" t="s">
        <v>23</v>
      </c>
      <c r="F16" s="91" t="s">
        <v>206</v>
      </c>
      <c r="G16" s="92" t="s">
        <v>24</v>
      </c>
      <c r="H16" s="89" t="s">
        <v>25</v>
      </c>
      <c r="I16" s="93" t="s">
        <v>213</v>
      </c>
      <c r="J16" s="93" t="s">
        <v>212</v>
      </c>
      <c r="K16" s="93" t="s">
        <v>214</v>
      </c>
      <c r="L16" s="94" t="s">
        <v>22</v>
      </c>
      <c r="M16" s="94" t="s">
        <v>23</v>
      </c>
      <c r="N16" s="95" t="s">
        <v>22</v>
      </c>
      <c r="O16" s="96" t="s">
        <v>23</v>
      </c>
      <c r="P16" s="207" t="s">
        <v>63</v>
      </c>
      <c r="Q16" s="208" t="s">
        <v>72</v>
      </c>
    </row>
    <row r="17" spans="1:23" ht="13.5" customHeight="1" x14ac:dyDescent="0.2">
      <c r="A17" s="97" t="s">
        <v>28</v>
      </c>
      <c r="B17" s="98" t="s">
        <v>4</v>
      </c>
      <c r="C17" s="409">
        <v>0</v>
      </c>
      <c r="D17" s="450">
        <v>0</v>
      </c>
      <c r="E17" s="450">
        <v>0</v>
      </c>
      <c r="F17" s="450">
        <v>0</v>
      </c>
      <c r="G17" s="450">
        <v>0</v>
      </c>
      <c r="H17" s="450">
        <v>0</v>
      </c>
      <c r="I17" s="409">
        <v>0</v>
      </c>
      <c r="J17" s="450">
        <v>0</v>
      </c>
      <c r="K17" s="450">
        <v>0</v>
      </c>
      <c r="L17" s="450"/>
      <c r="M17" s="450"/>
      <c r="N17" s="99" t="s">
        <v>185</v>
      </c>
      <c r="O17" s="100"/>
      <c r="P17" s="268" t="s">
        <v>191</v>
      </c>
      <c r="Q17" s="102">
        <v>2005</v>
      </c>
    </row>
    <row r="18" spans="1:23" ht="13.5" customHeight="1" x14ac:dyDescent="0.2">
      <c r="A18" s="97" t="s">
        <v>27</v>
      </c>
      <c r="B18" s="98" t="s">
        <v>4</v>
      </c>
      <c r="C18" s="409">
        <v>0</v>
      </c>
      <c r="D18" s="450">
        <v>0</v>
      </c>
      <c r="E18" s="450">
        <v>0</v>
      </c>
      <c r="F18" s="450">
        <v>0</v>
      </c>
      <c r="G18" s="450">
        <v>0</v>
      </c>
      <c r="H18" s="450">
        <v>0</v>
      </c>
      <c r="I18" s="409">
        <v>0</v>
      </c>
      <c r="J18" s="450">
        <v>0</v>
      </c>
      <c r="K18" s="450">
        <v>0</v>
      </c>
      <c r="L18" s="450"/>
      <c r="M18" s="450"/>
      <c r="N18" s="99" t="s">
        <v>186</v>
      </c>
      <c r="O18" s="103"/>
      <c r="P18" s="268" t="s">
        <v>192</v>
      </c>
      <c r="Q18" s="102">
        <v>2005</v>
      </c>
    </row>
    <row r="19" spans="1:23" ht="13.5" customHeight="1" x14ac:dyDescent="0.2">
      <c r="A19" s="32" t="s">
        <v>255</v>
      </c>
      <c r="B19" s="104" t="s">
        <v>5</v>
      </c>
      <c r="C19" s="409"/>
      <c r="D19" s="450"/>
      <c r="E19" s="450"/>
      <c r="F19" s="450"/>
      <c r="G19" s="450"/>
      <c r="H19" s="450"/>
      <c r="I19" s="409"/>
      <c r="J19" s="450"/>
      <c r="K19" s="450"/>
      <c r="L19" s="450"/>
      <c r="M19" s="450"/>
      <c r="N19" s="105"/>
      <c r="O19" s="106" t="s">
        <v>187</v>
      </c>
      <c r="P19" s="107"/>
      <c r="Q19" s="107"/>
    </row>
    <row r="20" spans="1:23" ht="13.5" customHeight="1" x14ac:dyDescent="0.2">
      <c r="A20" s="108" t="s">
        <v>246</v>
      </c>
      <c r="B20" s="109"/>
      <c r="C20" s="409">
        <v>0</v>
      </c>
      <c r="D20" s="450">
        <v>0</v>
      </c>
      <c r="E20" s="450">
        <v>0</v>
      </c>
      <c r="F20" s="450">
        <v>0</v>
      </c>
      <c r="G20" s="450">
        <v>0</v>
      </c>
      <c r="H20" s="450">
        <v>0</v>
      </c>
      <c r="I20" s="409">
        <v>0</v>
      </c>
      <c r="J20" s="450">
        <v>0</v>
      </c>
      <c r="K20" s="450">
        <v>0</v>
      </c>
      <c r="L20" s="450"/>
      <c r="M20" s="450"/>
      <c r="N20" s="110"/>
      <c r="O20" s="111">
        <f>IF(E8="A",70,60)</f>
        <v>60</v>
      </c>
      <c r="P20" s="102" t="s">
        <v>360</v>
      </c>
      <c r="Q20" s="102">
        <v>2007</v>
      </c>
    </row>
    <row r="21" spans="1:23" ht="13.5" customHeight="1" x14ac:dyDescent="0.2">
      <c r="A21" s="33" t="s">
        <v>30</v>
      </c>
      <c r="B21" s="112"/>
      <c r="C21" s="409"/>
      <c r="D21" s="450"/>
      <c r="E21" s="450"/>
      <c r="F21" s="450"/>
      <c r="G21" s="450"/>
      <c r="H21" s="450"/>
      <c r="I21" s="409"/>
      <c r="J21" s="450"/>
      <c r="K21" s="450"/>
      <c r="L21" s="450"/>
      <c r="M21" s="450"/>
      <c r="N21" s="112"/>
      <c r="O21" s="113"/>
      <c r="P21" s="603" t="s">
        <v>67</v>
      </c>
      <c r="Q21" s="115"/>
    </row>
    <row r="22" spans="1:23" ht="13.5" customHeight="1" x14ac:dyDescent="0.2">
      <c r="A22" s="116" t="s">
        <v>93</v>
      </c>
      <c r="B22" s="117" t="s">
        <v>228</v>
      </c>
      <c r="C22" s="409">
        <v>0</v>
      </c>
      <c r="D22" s="450">
        <v>0</v>
      </c>
      <c r="E22" s="450">
        <v>0</v>
      </c>
      <c r="F22" s="450">
        <v>0</v>
      </c>
      <c r="G22" s="450">
        <v>0</v>
      </c>
      <c r="H22" s="450">
        <v>0</v>
      </c>
      <c r="I22" s="409">
        <v>0</v>
      </c>
      <c r="J22" s="450">
        <v>0</v>
      </c>
      <c r="K22" s="450">
        <v>0</v>
      </c>
      <c r="L22" s="450"/>
      <c r="M22" s="450"/>
      <c r="N22" s="118">
        <v>46</v>
      </c>
      <c r="O22" s="119"/>
      <c r="P22" s="604"/>
      <c r="Q22" s="115">
        <v>2000</v>
      </c>
    </row>
    <row r="23" spans="1:23" ht="13.5" customHeight="1" x14ac:dyDescent="0.2">
      <c r="A23" s="120" t="s">
        <v>92</v>
      </c>
      <c r="B23" s="110" t="s">
        <v>228</v>
      </c>
      <c r="C23" s="409">
        <v>0</v>
      </c>
      <c r="D23" s="450">
        <v>0</v>
      </c>
      <c r="E23" s="450">
        <v>0</v>
      </c>
      <c r="F23" s="450">
        <v>0</v>
      </c>
      <c r="G23" s="450">
        <v>0</v>
      </c>
      <c r="H23" s="450">
        <v>0</v>
      </c>
      <c r="I23" s="409">
        <v>0</v>
      </c>
      <c r="J23" s="450">
        <v>0</v>
      </c>
      <c r="K23" s="450">
        <v>0</v>
      </c>
      <c r="L23" s="450"/>
      <c r="M23" s="450"/>
      <c r="N23" s="121">
        <v>75</v>
      </c>
      <c r="O23" s="122"/>
      <c r="P23" s="605"/>
      <c r="Q23" s="123"/>
    </row>
    <row r="24" spans="1:23" ht="13.5" customHeight="1" x14ac:dyDescent="0.2">
      <c r="A24" s="33" t="s">
        <v>31</v>
      </c>
      <c r="B24" s="112"/>
      <c r="C24" s="409"/>
      <c r="D24" s="450"/>
      <c r="E24" s="450"/>
      <c r="F24" s="450"/>
      <c r="G24" s="450"/>
      <c r="H24" s="450"/>
      <c r="I24" s="409"/>
      <c r="J24" s="450"/>
      <c r="K24" s="450"/>
      <c r="L24" s="450"/>
      <c r="M24" s="450"/>
      <c r="N24" s="112"/>
      <c r="O24" s="113"/>
      <c r="P24" s="107"/>
      <c r="Q24" s="124"/>
    </row>
    <row r="25" spans="1:23" ht="33.75" x14ac:dyDescent="0.2">
      <c r="A25" s="116" t="s">
        <v>94</v>
      </c>
      <c r="B25" s="117" t="s">
        <v>228</v>
      </c>
      <c r="C25" s="409">
        <v>0</v>
      </c>
      <c r="D25" s="450">
        <v>0</v>
      </c>
      <c r="E25" s="450">
        <v>0</v>
      </c>
      <c r="F25" s="450">
        <v>0</v>
      </c>
      <c r="G25" s="450">
        <v>0</v>
      </c>
      <c r="H25" s="450">
        <v>0</v>
      </c>
      <c r="I25" s="409">
        <v>0</v>
      </c>
      <c r="J25" s="450">
        <v>0</v>
      </c>
      <c r="K25" s="450">
        <v>0</v>
      </c>
      <c r="L25" s="450"/>
      <c r="M25" s="450"/>
      <c r="N25" s="112"/>
      <c r="O25" s="125" t="s">
        <v>188</v>
      </c>
      <c r="P25" s="115" t="s">
        <v>361</v>
      </c>
      <c r="Q25" s="115" t="s">
        <v>364</v>
      </c>
    </row>
    <row r="26" spans="1:23" ht="22.5" x14ac:dyDescent="0.2">
      <c r="A26" s="116" t="s">
        <v>32</v>
      </c>
      <c r="B26" s="117" t="s">
        <v>228</v>
      </c>
      <c r="C26" s="409">
        <v>0</v>
      </c>
      <c r="D26" s="450">
        <v>0</v>
      </c>
      <c r="E26" s="450">
        <v>0</v>
      </c>
      <c r="F26" s="450">
        <v>0</v>
      </c>
      <c r="G26" s="450">
        <v>0</v>
      </c>
      <c r="H26" s="450">
        <v>0</v>
      </c>
      <c r="I26" s="409">
        <v>0</v>
      </c>
      <c r="J26" s="450">
        <v>0</v>
      </c>
      <c r="K26" s="450">
        <v>0</v>
      </c>
      <c r="L26" s="450"/>
      <c r="M26" s="450"/>
      <c r="N26" s="112"/>
      <c r="O26" s="125">
        <v>35</v>
      </c>
      <c r="P26" s="115" t="s">
        <v>362</v>
      </c>
      <c r="Q26" s="115" t="s">
        <v>363</v>
      </c>
    </row>
    <row r="27" spans="1:23" ht="33.75" x14ac:dyDescent="0.2">
      <c r="A27" s="120" t="s">
        <v>33</v>
      </c>
      <c r="B27" s="110" t="s">
        <v>228</v>
      </c>
      <c r="C27" s="409">
        <v>0</v>
      </c>
      <c r="D27" s="450">
        <v>0</v>
      </c>
      <c r="E27" s="450">
        <v>0</v>
      </c>
      <c r="F27" s="450">
        <v>0</v>
      </c>
      <c r="G27" s="450">
        <v>0</v>
      </c>
      <c r="H27" s="450">
        <v>0</v>
      </c>
      <c r="I27" s="409">
        <v>0</v>
      </c>
      <c r="J27" s="450">
        <v>0</v>
      </c>
      <c r="K27" s="450">
        <v>0</v>
      </c>
      <c r="L27" s="450"/>
      <c r="M27" s="450"/>
      <c r="N27" s="109"/>
      <c r="O27" s="111">
        <v>1</v>
      </c>
      <c r="P27" s="102" t="s">
        <v>365</v>
      </c>
      <c r="Q27" s="102" t="s">
        <v>366</v>
      </c>
    </row>
    <row r="28" spans="1:23" ht="24.75" customHeight="1" x14ac:dyDescent="0.2">
      <c r="A28" s="97" t="str">
        <f>IF(C29&gt;0,"Do not complete","Oxygen content")</f>
        <v>Oxygen content</v>
      </c>
      <c r="B28" s="98" t="s">
        <v>6</v>
      </c>
      <c r="C28" s="409">
        <v>0</v>
      </c>
      <c r="D28" s="450">
        <v>0</v>
      </c>
      <c r="E28" s="450">
        <v>0</v>
      </c>
      <c r="F28" s="450">
        <v>0</v>
      </c>
      <c r="G28" s="450">
        <v>0</v>
      </c>
      <c r="H28" s="450">
        <v>0</v>
      </c>
      <c r="I28" s="409">
        <v>0</v>
      </c>
      <c r="J28" s="450">
        <v>0</v>
      </c>
      <c r="K28" s="450">
        <v>0</v>
      </c>
      <c r="L28" s="450"/>
      <c r="M28" s="450"/>
      <c r="N28" s="105"/>
      <c r="O28" s="230">
        <v>3.7</v>
      </c>
      <c r="P28" s="603" t="s">
        <v>367</v>
      </c>
      <c r="Q28" s="603" t="s">
        <v>368</v>
      </c>
      <c r="W28" s="42"/>
    </row>
    <row r="29" spans="1:23" ht="24.75" customHeight="1" x14ac:dyDescent="0.2">
      <c r="A29" s="135" t="str">
        <f>IF(C28&gt;0,"Do not complete","Oxygen content*
*petrol with 5% (v/v) or less ethanol content")</f>
        <v>Oxygen content*
*petrol with 5% (v/v) or less ethanol content</v>
      </c>
      <c r="B29" s="98" t="s">
        <v>6</v>
      </c>
      <c r="C29" s="409">
        <v>0</v>
      </c>
      <c r="D29" s="450">
        <v>0</v>
      </c>
      <c r="E29" s="450">
        <v>0</v>
      </c>
      <c r="F29" s="450">
        <v>0</v>
      </c>
      <c r="G29" s="450">
        <v>0</v>
      </c>
      <c r="H29" s="450">
        <v>0</v>
      </c>
      <c r="I29" s="409">
        <v>0</v>
      </c>
      <c r="J29" s="450">
        <v>0</v>
      </c>
      <c r="K29" s="450">
        <v>0</v>
      </c>
      <c r="L29" s="450"/>
      <c r="M29" s="450"/>
      <c r="N29" s="110"/>
      <c r="O29" s="231">
        <v>2.7</v>
      </c>
      <c r="P29" s="605"/>
      <c r="Q29" s="605"/>
      <c r="W29" s="42"/>
    </row>
    <row r="30" spans="1:23" ht="14.25" customHeight="1" x14ac:dyDescent="0.2">
      <c r="A30" s="33" t="s">
        <v>35</v>
      </c>
      <c r="B30" s="112"/>
      <c r="C30" s="409"/>
      <c r="D30" s="450"/>
      <c r="E30" s="450"/>
      <c r="F30" s="450"/>
      <c r="G30" s="450"/>
      <c r="H30" s="450"/>
      <c r="I30" s="409"/>
      <c r="J30" s="450"/>
      <c r="K30" s="450"/>
      <c r="L30" s="450"/>
      <c r="M30" s="450"/>
      <c r="N30" s="112"/>
      <c r="O30" s="113"/>
      <c r="P30" s="126"/>
      <c r="Q30" s="127"/>
      <c r="W30" s="42"/>
    </row>
    <row r="31" spans="1:23" ht="14.25" customHeight="1" x14ac:dyDescent="0.2">
      <c r="A31" s="116" t="s">
        <v>7</v>
      </c>
      <c r="B31" s="117" t="s">
        <v>228</v>
      </c>
      <c r="C31" s="409">
        <v>0</v>
      </c>
      <c r="D31" s="450">
        <v>0</v>
      </c>
      <c r="E31" s="450">
        <v>0</v>
      </c>
      <c r="F31" s="450">
        <v>0</v>
      </c>
      <c r="G31" s="450">
        <v>0</v>
      </c>
      <c r="H31" s="450">
        <v>0</v>
      </c>
      <c r="I31" s="409">
        <v>0</v>
      </c>
      <c r="J31" s="450">
        <v>0</v>
      </c>
      <c r="K31" s="450">
        <v>0</v>
      </c>
      <c r="L31" s="450"/>
      <c r="M31" s="450"/>
      <c r="N31" s="112"/>
      <c r="O31" s="113">
        <v>3</v>
      </c>
      <c r="P31" s="128"/>
      <c r="Q31" s="129"/>
    </row>
    <row r="32" spans="1:23" ht="14.25" customHeight="1" x14ac:dyDescent="0.2">
      <c r="A32" s="116" t="s">
        <v>8</v>
      </c>
      <c r="B32" s="117" t="s">
        <v>228</v>
      </c>
      <c r="C32" s="409">
        <v>0</v>
      </c>
      <c r="D32" s="450">
        <v>0</v>
      </c>
      <c r="E32" s="450">
        <v>0</v>
      </c>
      <c r="F32" s="450">
        <v>0</v>
      </c>
      <c r="G32" s="450">
        <v>0</v>
      </c>
      <c r="H32" s="450">
        <v>0</v>
      </c>
      <c r="I32" s="409">
        <v>0</v>
      </c>
      <c r="J32" s="450">
        <v>0</v>
      </c>
      <c r="K32" s="450">
        <v>0</v>
      </c>
      <c r="L32" s="450"/>
      <c r="M32" s="450"/>
      <c r="N32" s="112"/>
      <c r="O32" s="130">
        <v>10</v>
      </c>
      <c r="P32" s="128"/>
      <c r="Q32" s="129"/>
    </row>
    <row r="33" spans="1:152" ht="14.25" customHeight="1" x14ac:dyDescent="0.2">
      <c r="A33" s="116" t="s">
        <v>36</v>
      </c>
      <c r="B33" s="117" t="s">
        <v>228</v>
      </c>
      <c r="C33" s="409">
        <v>0</v>
      </c>
      <c r="D33" s="450">
        <v>0</v>
      </c>
      <c r="E33" s="450">
        <v>0</v>
      </c>
      <c r="F33" s="450">
        <v>0</v>
      </c>
      <c r="G33" s="450">
        <v>0</v>
      </c>
      <c r="H33" s="450">
        <v>0</v>
      </c>
      <c r="I33" s="409">
        <v>0</v>
      </c>
      <c r="J33" s="450">
        <v>0</v>
      </c>
      <c r="K33" s="450">
        <v>0</v>
      </c>
      <c r="L33" s="450"/>
      <c r="M33" s="450"/>
      <c r="N33" s="112"/>
      <c r="O33" s="130">
        <v>12</v>
      </c>
      <c r="P33" s="269" t="s">
        <v>79</v>
      </c>
      <c r="Q33" s="115">
        <v>1997</v>
      </c>
    </row>
    <row r="34" spans="1:152" ht="14.25" customHeight="1" x14ac:dyDescent="0.2">
      <c r="A34" s="116" t="s">
        <v>37</v>
      </c>
      <c r="B34" s="117" t="s">
        <v>228</v>
      </c>
      <c r="C34" s="409">
        <v>0</v>
      </c>
      <c r="D34" s="450">
        <v>0</v>
      </c>
      <c r="E34" s="450">
        <v>0</v>
      </c>
      <c r="F34" s="450">
        <v>0</v>
      </c>
      <c r="G34" s="450">
        <v>0</v>
      </c>
      <c r="H34" s="450">
        <v>0</v>
      </c>
      <c r="I34" s="409">
        <v>0</v>
      </c>
      <c r="J34" s="450">
        <v>0</v>
      </c>
      <c r="K34" s="450">
        <v>0</v>
      </c>
      <c r="L34" s="450"/>
      <c r="M34" s="450"/>
      <c r="N34" s="112"/>
      <c r="O34" s="130">
        <v>15</v>
      </c>
      <c r="P34" s="269" t="s">
        <v>195</v>
      </c>
      <c r="Q34" s="115">
        <v>2000</v>
      </c>
    </row>
    <row r="35" spans="1:152" ht="14.25" customHeight="1" x14ac:dyDescent="0.2">
      <c r="A35" s="116" t="s">
        <v>38</v>
      </c>
      <c r="B35" s="117" t="s">
        <v>228</v>
      </c>
      <c r="C35" s="409">
        <v>0</v>
      </c>
      <c r="D35" s="450">
        <v>0</v>
      </c>
      <c r="E35" s="450">
        <v>0</v>
      </c>
      <c r="F35" s="450">
        <v>0</v>
      </c>
      <c r="G35" s="450">
        <v>0</v>
      </c>
      <c r="H35" s="450">
        <v>0</v>
      </c>
      <c r="I35" s="409">
        <v>0</v>
      </c>
      <c r="J35" s="450">
        <v>0</v>
      </c>
      <c r="K35" s="450">
        <v>0</v>
      </c>
      <c r="L35" s="450"/>
      <c r="M35" s="450"/>
      <c r="N35" s="112"/>
      <c r="O35" s="130">
        <v>15</v>
      </c>
      <c r="P35" s="269" t="s">
        <v>362</v>
      </c>
      <c r="Q35" s="115">
        <v>2008</v>
      </c>
    </row>
    <row r="36" spans="1:152" s="132" customFormat="1" ht="21.75" customHeight="1" x14ac:dyDescent="0.2">
      <c r="A36" s="131" t="s">
        <v>189</v>
      </c>
      <c r="B36" s="117" t="s">
        <v>228</v>
      </c>
      <c r="C36" s="409">
        <v>0</v>
      </c>
      <c r="D36" s="450">
        <v>0</v>
      </c>
      <c r="E36" s="450">
        <v>0</v>
      </c>
      <c r="F36" s="450">
        <v>0</v>
      </c>
      <c r="G36" s="450">
        <v>0</v>
      </c>
      <c r="H36" s="450">
        <v>0</v>
      </c>
      <c r="I36" s="409">
        <v>0</v>
      </c>
      <c r="J36" s="450">
        <v>0</v>
      </c>
      <c r="K36" s="450">
        <v>0</v>
      </c>
      <c r="L36" s="450"/>
      <c r="M36" s="450"/>
      <c r="N36" s="112"/>
      <c r="O36" s="130">
        <v>22</v>
      </c>
      <c r="P36" s="128"/>
      <c r="Q36" s="129"/>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row>
    <row r="37" spans="1:152" ht="18" customHeight="1" x14ac:dyDescent="0.2">
      <c r="A37" s="120" t="s">
        <v>40</v>
      </c>
      <c r="B37" s="110" t="s">
        <v>228</v>
      </c>
      <c r="C37" s="409">
        <v>0</v>
      </c>
      <c r="D37" s="450">
        <v>0</v>
      </c>
      <c r="E37" s="450">
        <v>0</v>
      </c>
      <c r="F37" s="450">
        <v>0</v>
      </c>
      <c r="G37" s="450">
        <v>0</v>
      </c>
      <c r="H37" s="450">
        <v>0</v>
      </c>
      <c r="I37" s="409">
        <v>0</v>
      </c>
      <c r="J37" s="450">
        <v>0</v>
      </c>
      <c r="K37" s="450">
        <v>0</v>
      </c>
      <c r="L37" s="450"/>
      <c r="M37" s="450"/>
      <c r="N37" s="109"/>
      <c r="O37" s="133">
        <v>15</v>
      </c>
      <c r="P37" s="123"/>
      <c r="Q37" s="134"/>
    </row>
    <row r="38" spans="1:152" ht="57" customHeight="1" x14ac:dyDescent="0.2">
      <c r="A38" s="135" t="s">
        <v>41</v>
      </c>
      <c r="B38" s="136" t="s">
        <v>9</v>
      </c>
      <c r="C38" s="409">
        <v>0</v>
      </c>
      <c r="D38" s="450">
        <v>0</v>
      </c>
      <c r="E38" s="450">
        <v>0</v>
      </c>
      <c r="F38" s="450">
        <v>0</v>
      </c>
      <c r="G38" s="450">
        <v>0</v>
      </c>
      <c r="H38" s="450">
        <v>0</v>
      </c>
      <c r="I38" s="409">
        <v>0</v>
      </c>
      <c r="J38" s="450">
        <v>0</v>
      </c>
      <c r="K38" s="450">
        <v>0</v>
      </c>
      <c r="L38" s="450"/>
      <c r="M38" s="450"/>
      <c r="N38" s="136"/>
      <c r="O38" s="103">
        <v>10</v>
      </c>
      <c r="P38" s="137" t="s">
        <v>369</v>
      </c>
      <c r="Q38" s="137" t="s">
        <v>370</v>
      </c>
    </row>
    <row r="39" spans="1:152" ht="13.5" customHeight="1" x14ac:dyDescent="0.2">
      <c r="A39" s="97" t="s">
        <v>42</v>
      </c>
      <c r="B39" s="136" t="s">
        <v>10</v>
      </c>
      <c r="C39" s="409">
        <v>0</v>
      </c>
      <c r="D39" s="450">
        <v>0</v>
      </c>
      <c r="E39" s="450">
        <v>0</v>
      </c>
      <c r="F39" s="450">
        <v>0</v>
      </c>
      <c r="G39" s="450">
        <v>0</v>
      </c>
      <c r="H39" s="450">
        <v>0</v>
      </c>
      <c r="I39" s="409">
        <v>0</v>
      </c>
      <c r="J39" s="450">
        <v>0</v>
      </c>
      <c r="K39" s="450">
        <v>0</v>
      </c>
      <c r="L39" s="450"/>
      <c r="M39" s="450"/>
      <c r="N39" s="136"/>
      <c r="O39" s="138">
        <v>5.0000000000000001E-3</v>
      </c>
      <c r="P39" s="139" t="s">
        <v>80</v>
      </c>
      <c r="Q39" s="139">
        <v>1996</v>
      </c>
    </row>
    <row r="40" spans="1:152" s="82" customFormat="1" ht="22.5" customHeight="1" x14ac:dyDescent="0.2">
      <c r="A40" s="140" t="s">
        <v>348</v>
      </c>
      <c r="B40" s="141" t="s">
        <v>221</v>
      </c>
      <c r="C40" s="409">
        <v>0</v>
      </c>
      <c r="D40" s="450">
        <v>0</v>
      </c>
      <c r="E40" s="450">
        <v>0</v>
      </c>
      <c r="F40" s="450">
        <v>0</v>
      </c>
      <c r="G40" s="450">
        <v>0</v>
      </c>
      <c r="H40" s="450">
        <v>0</v>
      </c>
      <c r="I40" s="409">
        <v>0</v>
      </c>
      <c r="J40" s="450">
        <v>0</v>
      </c>
      <c r="K40" s="450">
        <v>0</v>
      </c>
      <c r="L40" s="450"/>
      <c r="M40" s="450"/>
      <c r="N40" s="141"/>
      <c r="O40" s="141">
        <v>2</v>
      </c>
      <c r="P40" s="217" t="s">
        <v>371</v>
      </c>
      <c r="Q40" s="217" t="s">
        <v>372</v>
      </c>
    </row>
    <row r="41" spans="1:152" s="142" customFormat="1" ht="3.75" customHeight="1" x14ac:dyDescent="0.2">
      <c r="A41" s="81"/>
      <c r="M41" s="4"/>
      <c r="N41" s="4"/>
    </row>
    <row r="42" spans="1:152" ht="13.5" customHeight="1" x14ac:dyDescent="0.25">
      <c r="A42" s="85" t="s">
        <v>82</v>
      </c>
      <c r="B42" s="143"/>
      <c r="C42" s="143"/>
      <c r="D42" s="143"/>
      <c r="E42" s="143"/>
      <c r="F42" s="143"/>
      <c r="G42" s="143"/>
      <c r="H42" s="143"/>
      <c r="I42" s="143"/>
      <c r="J42" s="143"/>
      <c r="K42" s="143"/>
      <c r="L42" s="143"/>
    </row>
    <row r="43" spans="1:152" ht="6" customHeight="1" x14ac:dyDescent="0.2">
      <c r="A43" s="144"/>
      <c r="B43" s="144"/>
      <c r="C43" s="144"/>
      <c r="D43" s="144"/>
      <c r="E43" s="144"/>
      <c r="F43" s="144"/>
      <c r="G43" s="144"/>
      <c r="H43" s="144"/>
      <c r="I43" s="144"/>
      <c r="J43" s="144"/>
      <c r="K43" s="144"/>
      <c r="L43" s="144"/>
    </row>
    <row r="44" spans="1:152" x14ac:dyDescent="0.2">
      <c r="A44" s="581" t="s">
        <v>43</v>
      </c>
      <c r="B44" s="582"/>
      <c r="C44" s="582"/>
      <c r="D44" s="583"/>
      <c r="E44" s="12"/>
      <c r="F44" s="12"/>
      <c r="G44" s="12"/>
      <c r="H44" s="12"/>
      <c r="I44" s="12"/>
      <c r="J44" s="12"/>
      <c r="K44" s="12"/>
      <c r="L44" s="12"/>
    </row>
    <row r="45" spans="1:152" ht="13.15" customHeight="1" x14ac:dyDescent="0.2">
      <c r="A45" s="141" t="s">
        <v>44</v>
      </c>
      <c r="B45" s="433">
        <v>0</v>
      </c>
      <c r="C45" s="141" t="s">
        <v>49</v>
      </c>
      <c r="D45" s="433">
        <v>0</v>
      </c>
      <c r="E45" s="597" t="s">
        <v>373</v>
      </c>
      <c r="F45" s="598"/>
      <c r="G45" s="598"/>
      <c r="H45" s="598"/>
      <c r="I45" s="598"/>
      <c r="J45" s="598"/>
      <c r="K45" s="598"/>
      <c r="L45" s="598"/>
    </row>
    <row r="46" spans="1:152" x14ac:dyDescent="0.2">
      <c r="A46" s="141" t="s">
        <v>45</v>
      </c>
      <c r="B46" s="433">
        <v>0</v>
      </c>
      <c r="C46" s="141" t="s">
        <v>12</v>
      </c>
      <c r="D46" s="433">
        <v>0</v>
      </c>
      <c r="E46" s="597"/>
      <c r="F46" s="598"/>
      <c r="G46" s="598"/>
      <c r="H46" s="598"/>
      <c r="I46" s="598"/>
      <c r="J46" s="598"/>
      <c r="K46" s="598"/>
      <c r="L46" s="598"/>
    </row>
    <row r="47" spans="1:152" ht="13.15" customHeight="1" x14ac:dyDescent="0.2">
      <c r="A47" s="141" t="s">
        <v>46</v>
      </c>
      <c r="B47" s="433">
        <v>0</v>
      </c>
      <c r="C47" s="141" t="s">
        <v>13</v>
      </c>
      <c r="D47" s="433">
        <v>0</v>
      </c>
      <c r="E47" s="597" t="s">
        <v>250</v>
      </c>
      <c r="F47" s="598"/>
      <c r="G47" s="598"/>
      <c r="H47" s="598"/>
      <c r="I47" s="598"/>
      <c r="J47" s="598"/>
      <c r="K47" s="598"/>
      <c r="L47" s="598"/>
    </row>
    <row r="48" spans="1:152" ht="13.15" customHeight="1" x14ac:dyDescent="0.2">
      <c r="A48" s="141" t="s">
        <v>11</v>
      </c>
      <c r="B48" s="433">
        <v>0</v>
      </c>
      <c r="C48" s="141" t="s">
        <v>50</v>
      </c>
      <c r="D48" s="433">
        <v>0</v>
      </c>
      <c r="E48" s="597" t="s">
        <v>251</v>
      </c>
      <c r="F48" s="598"/>
      <c r="G48" s="598"/>
      <c r="H48" s="598"/>
      <c r="I48" s="598"/>
      <c r="J48" s="598"/>
      <c r="K48" s="598"/>
      <c r="L48" s="598"/>
    </row>
    <row r="49" spans="1:14" ht="13.15" customHeight="1" x14ac:dyDescent="0.2">
      <c r="A49" s="141" t="s">
        <v>47</v>
      </c>
      <c r="B49" s="433">
        <v>0</v>
      </c>
      <c r="C49" s="141" t="s">
        <v>14</v>
      </c>
      <c r="D49" s="433">
        <v>0</v>
      </c>
      <c r="E49" s="597" t="s">
        <v>252</v>
      </c>
      <c r="F49" s="598"/>
      <c r="G49" s="598"/>
      <c r="H49" s="598"/>
      <c r="I49" s="598"/>
      <c r="J49" s="598"/>
      <c r="K49" s="598"/>
      <c r="L49" s="598"/>
    </row>
    <row r="50" spans="1:14" ht="13.5" customHeight="1" thickBot="1" x14ac:dyDescent="0.25">
      <c r="A50" s="141" t="s">
        <v>48</v>
      </c>
      <c r="B50" s="433">
        <v>0</v>
      </c>
      <c r="C50" s="141" t="s">
        <v>51</v>
      </c>
      <c r="D50" s="433">
        <v>0</v>
      </c>
      <c r="E50" s="618" t="s">
        <v>190</v>
      </c>
      <c r="F50" s="598"/>
      <c r="G50" s="598"/>
      <c r="H50" s="598"/>
      <c r="I50" s="598"/>
      <c r="J50" s="598"/>
      <c r="K50" s="598"/>
      <c r="L50" s="598"/>
    </row>
    <row r="51" spans="1:14" ht="13.15" customHeight="1" thickBot="1" x14ac:dyDescent="0.25">
      <c r="C51" s="145" t="s">
        <v>245</v>
      </c>
      <c r="D51" s="434">
        <f>SUM(B45:B50,D45:D50)</f>
        <v>0</v>
      </c>
      <c r="E51" s="619" t="s">
        <v>256</v>
      </c>
      <c r="F51" s="620"/>
      <c r="G51" s="620"/>
      <c r="H51" s="620"/>
      <c r="I51" s="620"/>
      <c r="J51" s="620"/>
      <c r="K51" s="620"/>
      <c r="L51" s="620"/>
    </row>
    <row r="52" spans="1:14" ht="8.25" customHeight="1" x14ac:dyDescent="0.2">
      <c r="C52" s="12"/>
      <c r="D52" s="12"/>
      <c r="E52" s="12"/>
      <c r="F52" s="12"/>
      <c r="G52" s="12"/>
      <c r="H52" s="12"/>
      <c r="I52" s="12"/>
      <c r="J52" s="12"/>
      <c r="K52" s="12"/>
      <c r="L52" s="12"/>
    </row>
    <row r="53" spans="1:14" ht="15" customHeight="1" x14ac:dyDescent="0.2">
      <c r="A53" s="146" t="s">
        <v>96</v>
      </c>
    </row>
    <row r="54" spans="1:14" ht="41.25" customHeight="1" x14ac:dyDescent="0.2">
      <c r="A54" s="611"/>
      <c r="B54" s="612"/>
      <c r="C54" s="612"/>
      <c r="D54" s="612"/>
      <c r="E54" s="612"/>
      <c r="F54" s="612"/>
      <c r="G54" s="612"/>
      <c r="H54" s="612"/>
      <c r="I54" s="612"/>
      <c r="J54" s="612"/>
      <c r="K54" s="612"/>
      <c r="L54" s="613"/>
    </row>
    <row r="55" spans="1:14" ht="6.75" customHeight="1" x14ac:dyDescent="0.2">
      <c r="A55" s="147"/>
      <c r="B55" s="143"/>
      <c r="C55" s="143"/>
      <c r="D55" s="143"/>
      <c r="E55" s="143"/>
      <c r="F55" s="143"/>
      <c r="G55" s="143"/>
      <c r="H55" s="143"/>
      <c r="I55" s="143"/>
      <c r="J55" s="143"/>
      <c r="K55" s="143"/>
      <c r="L55" s="143"/>
    </row>
    <row r="56" spans="1:14" ht="6" customHeight="1" x14ac:dyDescent="0.2">
      <c r="A56" s="146"/>
    </row>
    <row r="57" spans="1:14" ht="18" customHeight="1" x14ac:dyDescent="0.25">
      <c r="A57" s="148" t="s">
        <v>73</v>
      </c>
    </row>
    <row r="58" spans="1:14" ht="9" customHeight="1" x14ac:dyDescent="0.2"/>
    <row r="59" spans="1:14" ht="13.5" customHeight="1" x14ac:dyDescent="0.2">
      <c r="A59" s="86" t="s">
        <v>54</v>
      </c>
      <c r="B59" s="86" t="s">
        <v>20</v>
      </c>
      <c r="C59" s="614" t="s">
        <v>349</v>
      </c>
      <c r="D59" s="615"/>
      <c r="E59" s="615"/>
      <c r="F59" s="615"/>
      <c r="G59" s="615"/>
      <c r="H59" s="615"/>
      <c r="I59" s="616"/>
      <c r="J59" s="614" t="s">
        <v>70</v>
      </c>
      <c r="K59" s="621"/>
      <c r="L59" s="621"/>
      <c r="M59" s="621"/>
      <c r="N59" s="149"/>
    </row>
    <row r="60" spans="1:14" ht="22.5" customHeight="1" x14ac:dyDescent="0.2">
      <c r="A60" s="87"/>
      <c r="B60" s="87"/>
      <c r="C60" s="150" t="s">
        <v>63</v>
      </c>
      <c r="D60" s="150" t="s">
        <v>72</v>
      </c>
      <c r="E60" s="150" t="s">
        <v>64</v>
      </c>
      <c r="F60" s="607" t="s">
        <v>68</v>
      </c>
      <c r="G60" s="608"/>
      <c r="H60" s="150"/>
      <c r="I60" s="427"/>
      <c r="J60" s="609" t="s">
        <v>207</v>
      </c>
      <c r="K60" s="428" t="s">
        <v>71</v>
      </c>
      <c r="L60" s="614" t="s">
        <v>76</v>
      </c>
      <c r="M60" s="617"/>
    </row>
    <row r="61" spans="1:14" ht="22.5" customHeight="1" x14ac:dyDescent="0.2">
      <c r="A61" s="87"/>
      <c r="B61" s="87"/>
      <c r="C61" s="150"/>
      <c r="D61" s="150"/>
      <c r="E61" s="150"/>
      <c r="F61" s="415" t="s">
        <v>22</v>
      </c>
      <c r="G61" s="415" t="s">
        <v>23</v>
      </c>
      <c r="H61" s="150" t="s">
        <v>69</v>
      </c>
      <c r="I61" s="427"/>
      <c r="J61" s="610"/>
      <c r="K61" s="428"/>
      <c r="L61" s="430"/>
      <c r="M61" s="429"/>
    </row>
    <row r="62" spans="1:14" ht="13.5" customHeight="1" x14ac:dyDescent="0.2">
      <c r="A62" s="152" t="str">
        <f>'Methods&amp;Limits'!A9</f>
        <v>Research Octane Number (RON)</v>
      </c>
      <c r="B62" s="153" t="str">
        <f>'Methods&amp;Limits'!B9</f>
        <v>--</v>
      </c>
      <c r="C62" s="38" t="str">
        <f>'Methods&amp;Limits'!E9</f>
        <v>EN-ISO 5164</v>
      </c>
      <c r="D62" s="154">
        <f>'Methods&amp;Limits'!F9</f>
        <v>2005</v>
      </c>
      <c r="E62" s="242">
        <f>'Methods&amp;Limits'!G9</f>
        <v>0.7</v>
      </c>
      <c r="F62" s="38">
        <f>'Methods&amp;Limits'!H9</f>
        <v>94.587000000000003</v>
      </c>
      <c r="G62" s="216"/>
      <c r="H62" s="276" t="str">
        <f>IF(D17="","",IF(D17&lt;F62,"Yes",""))</f>
        <v>Yes</v>
      </c>
      <c r="I62" s="426"/>
      <c r="J62" s="258"/>
      <c r="K62" s="258"/>
      <c r="L62" s="573"/>
      <c r="M62" s="574"/>
    </row>
    <row r="63" spans="1:14" ht="13.5" customHeight="1" x14ac:dyDescent="0.2">
      <c r="A63" s="155" t="str">
        <f>'Methods&amp;Limits'!A10</f>
        <v>(RON 91 fuel only)</v>
      </c>
      <c r="B63" s="156" t="str">
        <f>'Methods&amp;Limits'!B10</f>
        <v>--</v>
      </c>
      <c r="C63" s="38" t="str">
        <f>'Methods&amp;Limits'!E10</f>
        <v>EN-ISO 5164</v>
      </c>
      <c r="D63" s="157">
        <f>'Methods&amp;Limits'!F10</f>
        <v>2005</v>
      </c>
      <c r="E63" s="243">
        <f>'Methods&amp;Limits'!G10</f>
        <v>0.7</v>
      </c>
      <c r="F63" s="159">
        <f>'Methods&amp;Limits'!H10</f>
        <v>90.587000000000003</v>
      </c>
      <c r="G63" s="159"/>
      <c r="H63" s="276" t="str">
        <f>IF(D17="","",IF(D17&lt;F63,"Yes",""))</f>
        <v>Yes</v>
      </c>
      <c r="I63" s="426"/>
      <c r="J63" s="258"/>
      <c r="K63" s="258"/>
      <c r="L63" s="573"/>
      <c r="M63" s="574"/>
    </row>
    <row r="64" spans="1:14" ht="13.5" customHeight="1" x14ac:dyDescent="0.2">
      <c r="A64" s="152" t="str">
        <f>'Methods&amp;Limits'!A11</f>
        <v>Motor Octane Number (MON)</v>
      </c>
      <c r="B64" s="153" t="str">
        <f>'Methods&amp;Limits'!B11</f>
        <v>--</v>
      </c>
      <c r="C64" s="38" t="str">
        <f>'Methods&amp;Limits'!E11</f>
        <v>EN-ISO 5163</v>
      </c>
      <c r="D64" s="157">
        <f>'Methods&amp;Limits'!F11</f>
        <v>2005</v>
      </c>
      <c r="E64" s="243">
        <f>'Methods&amp;Limits'!G11</f>
        <v>0.9</v>
      </c>
      <c r="F64" s="159">
        <f>'Methods&amp;Limits'!H11</f>
        <v>84.468999999999994</v>
      </c>
      <c r="G64" s="159"/>
      <c r="H64" s="276" t="str">
        <f>IF(D18="","",IF(D18&lt;F64,"Yes",""))</f>
        <v>Yes</v>
      </c>
      <c r="I64" s="426"/>
      <c r="J64" s="258"/>
      <c r="K64" s="258"/>
      <c r="L64" s="573"/>
      <c r="M64" s="574"/>
    </row>
    <row r="65" spans="1:13" ht="13.5" customHeight="1" x14ac:dyDescent="0.2">
      <c r="A65" s="155" t="str">
        <f>'Methods&amp;Limits'!A12</f>
        <v>(RON 91 fuel only)</v>
      </c>
      <c r="B65" s="156" t="str">
        <f>'Methods&amp;Limits'!B12</f>
        <v>--</v>
      </c>
      <c r="C65" s="38" t="str">
        <f>'Methods&amp;Limits'!E12</f>
        <v>EN-ISO 5163</v>
      </c>
      <c r="D65" s="157">
        <f>'Methods&amp;Limits'!F12</f>
        <v>2005</v>
      </c>
      <c r="E65" s="243">
        <f>'Methods&amp;Limits'!G12</f>
        <v>0.9</v>
      </c>
      <c r="F65" s="159">
        <f>'Methods&amp;Limits'!H12</f>
        <v>80.468999999999994</v>
      </c>
      <c r="G65" s="159"/>
      <c r="H65" s="276" t="str">
        <f>IF(D18="","",IF(D18&lt;F65,"Yes",""))</f>
        <v>Yes</v>
      </c>
      <c r="I65" s="426"/>
      <c r="J65" s="258"/>
      <c r="K65" s="258"/>
      <c r="L65" s="573"/>
      <c r="M65" s="574"/>
    </row>
    <row r="66" spans="1:13" ht="13.5" customHeight="1" x14ac:dyDescent="0.2">
      <c r="A66" s="152" t="str">
        <f>'Methods&amp;Limits'!A13</f>
        <v>Vapour Pressure, DVPE</v>
      </c>
      <c r="B66" s="153"/>
      <c r="C66" s="160"/>
      <c r="D66" s="161"/>
      <c r="E66" s="244"/>
      <c r="F66" s="162"/>
      <c r="G66" s="163"/>
      <c r="H66" s="277"/>
      <c r="I66" s="285"/>
      <c r="J66" s="285"/>
      <c r="K66" s="285"/>
      <c r="L66" s="285"/>
      <c r="M66" s="211"/>
    </row>
    <row r="67" spans="1:13" ht="13.5" customHeight="1" x14ac:dyDescent="0.2">
      <c r="A67" s="164" t="str">
        <f>'Methods&amp;Limits'!A14</f>
        <v>--summer period (normal)</v>
      </c>
      <c r="B67" s="165" t="str">
        <f>'Methods&amp;Limits'!B14</f>
        <v>kPa</v>
      </c>
      <c r="C67" s="38" t="str">
        <f>'Methods&amp;Limits'!E14</f>
        <v>EN 13016-1</v>
      </c>
      <c r="D67" s="157">
        <f>'Methods&amp;Limits'!F14</f>
        <v>2007</v>
      </c>
      <c r="E67" s="243">
        <f>'Methods&amp;Limits'!G14</f>
        <v>2.2000000000000002</v>
      </c>
      <c r="F67" s="158"/>
      <c r="G67" s="166">
        <f>'Methods&amp;Limits'!I14</f>
        <v>61.298000000000002</v>
      </c>
      <c r="H67" s="276" t="str">
        <f>IF(E20&gt;G67,"Yes","")</f>
        <v/>
      </c>
      <c r="I67" s="426"/>
      <c r="J67" s="258"/>
      <c r="K67" s="258"/>
      <c r="L67" s="573"/>
      <c r="M67" s="574"/>
    </row>
    <row r="68" spans="1:13" ht="13.5" customHeight="1" x14ac:dyDescent="0.2">
      <c r="A68" s="167" t="str">
        <f>'Methods&amp;Limits'!A15</f>
        <v>-- Petrol with bioethanol content 0-2</v>
      </c>
      <c r="B68" s="165" t="str">
        <f>'Methods&amp;Limits'!B15</f>
        <v>kPa</v>
      </c>
      <c r="C68" s="38" t="str">
        <f>'Methods&amp;Limits'!E15</f>
        <v>EN 1601</v>
      </c>
      <c r="D68" s="157">
        <f>'Methods&amp;Limits'!F15</f>
        <v>1997</v>
      </c>
      <c r="E68" s="243">
        <f>'Methods&amp;Limits'!G15</f>
        <v>2.2999999999999998</v>
      </c>
      <c r="F68" s="158"/>
      <c r="G68" s="166">
        <f>'Methods&amp;Limits'!I15</f>
        <v>67.307000000000002</v>
      </c>
      <c r="H68" s="276" t="str">
        <f>IF(E20&gt;G68,"Yes","")</f>
        <v/>
      </c>
      <c r="I68" s="426"/>
      <c r="J68" s="258"/>
      <c r="K68" s="258"/>
      <c r="L68" s="573"/>
      <c r="M68" s="574"/>
    </row>
    <row r="69" spans="1:13" ht="13.5" customHeight="1" x14ac:dyDescent="0.2">
      <c r="A69" s="168" t="str">
        <f>'Methods&amp;Limits'!A16</f>
        <v>-- Petrol with bioethanol content 2-4</v>
      </c>
      <c r="B69" s="165" t="str">
        <f>'Methods&amp;Limits'!B16</f>
        <v>kPa</v>
      </c>
      <c r="C69" s="38" t="str">
        <f>'Methods&amp;Limits'!E16</f>
        <v>EN 1601</v>
      </c>
      <c r="D69" s="157">
        <f>'Methods&amp;Limits'!F16</f>
        <v>1997</v>
      </c>
      <c r="E69" s="243">
        <f>'Methods&amp;Limits'!G16</f>
        <v>2.2999999999999998</v>
      </c>
      <c r="F69" s="158"/>
      <c r="G69" s="166">
        <f>'Methods&amp;Limits'!I16</f>
        <v>69.156999999999996</v>
      </c>
      <c r="H69" s="276" t="str">
        <f>IF(E20&gt;G69,"Yes","")</f>
        <v/>
      </c>
      <c r="I69" s="426"/>
      <c r="J69" s="258"/>
      <c r="K69" s="258"/>
      <c r="L69" s="573"/>
      <c r="M69" s="574"/>
    </row>
    <row r="70" spans="1:13" ht="13.5" customHeight="1" x14ac:dyDescent="0.2">
      <c r="A70" s="168" t="str">
        <f>'Methods&amp;Limits'!A17</f>
        <v>-- Petrol with bioethanol content 4-6</v>
      </c>
      <c r="B70" s="165" t="str">
        <f>'Methods&amp;Limits'!B17</f>
        <v>kPa</v>
      </c>
      <c r="C70" s="38" t="str">
        <f>'Methods&amp;Limits'!E17</f>
        <v>EN 1601</v>
      </c>
      <c r="D70" s="157">
        <f>'Methods&amp;Limits'!F17</f>
        <v>1997</v>
      </c>
      <c r="E70" s="243">
        <f>'Methods&amp;Limits'!G17</f>
        <v>2.2999999999999998</v>
      </c>
      <c r="F70" s="158"/>
      <c r="G70" s="166">
        <f>'Methods&amp;Limits'!I17</f>
        <v>69.356999999999999</v>
      </c>
      <c r="H70" s="276" t="str">
        <f>IF(E20&gt;G70,"Yes","")</f>
        <v/>
      </c>
      <c r="I70" s="426"/>
      <c r="J70" s="258"/>
      <c r="K70" s="258"/>
      <c r="L70" s="573"/>
      <c r="M70" s="574"/>
    </row>
    <row r="71" spans="1:13" ht="13.5" customHeight="1" x14ac:dyDescent="0.2">
      <c r="A71" s="168" t="str">
        <f>'Methods&amp;Limits'!A18</f>
        <v>-- Petrol with bioethanol content 6-8</v>
      </c>
      <c r="B71" s="165" t="str">
        <f>'Methods&amp;Limits'!B18</f>
        <v>kPa</v>
      </c>
      <c r="C71" s="38" t="str">
        <f>'Methods&amp;Limits'!E18</f>
        <v>EN 1601</v>
      </c>
      <c r="D71" s="157">
        <f>'Methods&amp;Limits'!F18</f>
        <v>1997</v>
      </c>
      <c r="E71" s="243">
        <f>'Methods&amp;Limits'!G18</f>
        <v>2.2999999999999998</v>
      </c>
      <c r="F71" s="158"/>
      <c r="G71" s="166">
        <f>'Methods&amp;Limits'!I18</f>
        <v>69.236999999999995</v>
      </c>
      <c r="H71" s="276" t="str">
        <f>IF(E20&gt;G71,"Yes","")</f>
        <v/>
      </c>
      <c r="I71" s="426"/>
      <c r="J71" s="258"/>
      <c r="K71" s="258"/>
      <c r="L71" s="573"/>
      <c r="M71" s="574"/>
    </row>
    <row r="72" spans="1:13" ht="13.5" customHeight="1" x14ac:dyDescent="0.2">
      <c r="A72" s="168" t="str">
        <f>'Methods&amp;Limits'!A19</f>
        <v>-- Petrol with bioethanol content 8-10</v>
      </c>
      <c r="B72" s="165" t="str">
        <f>'Methods&amp;Limits'!B19</f>
        <v>kPa</v>
      </c>
      <c r="C72" s="38" t="str">
        <f>'Methods&amp;Limits'!E19</f>
        <v>EN 1601</v>
      </c>
      <c r="D72" s="157">
        <f>'Methods&amp;Limits'!F19</f>
        <v>1997</v>
      </c>
      <c r="E72" s="243">
        <f>'Methods&amp;Limits'!G19</f>
        <v>2.2999999999999998</v>
      </c>
      <c r="F72" s="158"/>
      <c r="G72" s="166">
        <f>'Methods&amp;Limits'!I19</f>
        <v>69.117000000000004</v>
      </c>
      <c r="H72" s="276" t="str">
        <f>IF(E20&gt;G72,"Yes","")</f>
        <v/>
      </c>
      <c r="I72" s="426"/>
      <c r="J72" s="258"/>
      <c r="K72" s="258"/>
      <c r="L72" s="573"/>
      <c r="M72" s="574"/>
    </row>
    <row r="73" spans="1:13" ht="22.5" customHeight="1" x14ac:dyDescent="0.2">
      <c r="A73" s="169" t="str">
        <f>'Methods&amp;Limits'!A20</f>
        <v>--summer period (arctic or severe weather conditions)</v>
      </c>
      <c r="B73" s="156" t="str">
        <f>'Methods&amp;Limits'!B20</f>
        <v>kPa</v>
      </c>
      <c r="C73" s="38" t="str">
        <f>'Methods&amp;Limits'!E20</f>
        <v>EN 13016-1</v>
      </c>
      <c r="D73" s="34">
        <f>'Methods&amp;Limits'!F20</f>
        <v>2007</v>
      </c>
      <c r="E73" s="243">
        <f>'Methods&amp;Limits'!G20</f>
        <v>2.2999999999999998</v>
      </c>
      <c r="F73" s="158"/>
      <c r="G73" s="166">
        <f>'Methods&amp;Limits'!I20</f>
        <v>71.356999999999999</v>
      </c>
      <c r="H73" s="276" t="str">
        <f>IF(E20&gt;G73,"Yes","")</f>
        <v/>
      </c>
      <c r="I73" s="426"/>
      <c r="J73" s="258"/>
      <c r="K73" s="258"/>
      <c r="L73" s="573"/>
      <c r="M73" s="574"/>
    </row>
    <row r="74" spans="1:13" ht="13.5" customHeight="1" x14ac:dyDescent="0.2">
      <c r="A74" s="152" t="str">
        <f>'Methods&amp;Limits'!A21</f>
        <v>Distillation *</v>
      </c>
      <c r="B74" s="153"/>
      <c r="C74" s="160"/>
      <c r="D74" s="161"/>
      <c r="E74" s="244"/>
      <c r="F74" s="162"/>
      <c r="G74" s="163"/>
      <c r="H74" s="277"/>
      <c r="I74" s="285"/>
      <c r="J74" s="285"/>
      <c r="K74" s="285"/>
      <c r="L74" s="285"/>
      <c r="M74" s="211"/>
    </row>
    <row r="75" spans="1:13" ht="13.5" customHeight="1" x14ac:dyDescent="0.2">
      <c r="A75" s="164" t="str">
        <f>'Methods&amp;Limits'!A22</f>
        <v>--evaporated at 100 oC</v>
      </c>
      <c r="B75" s="165" t="str">
        <f>'Methods&amp;Limits'!B22</f>
        <v>% V/V</v>
      </c>
      <c r="C75" s="38" t="str">
        <f>'Methods&amp;Limits'!E22</f>
        <v>EN-ISO 3405</v>
      </c>
      <c r="D75" s="157">
        <f>'Methods&amp;Limits'!F22</f>
        <v>2000</v>
      </c>
      <c r="E75" s="250">
        <f>'Methods&amp;Limits'!G22</f>
        <v>4</v>
      </c>
      <c r="F75" s="159">
        <f>'Methods&amp;Limits'!H22</f>
        <v>43.64</v>
      </c>
      <c r="G75" s="159"/>
      <c r="H75" s="276" t="str">
        <f>IF(D22="","",IF(D22&lt;F75,"Yes",""))</f>
        <v>Yes</v>
      </c>
      <c r="I75" s="426"/>
      <c r="J75" s="258"/>
      <c r="K75" s="258"/>
      <c r="L75" s="573"/>
      <c r="M75" s="574"/>
    </row>
    <row r="76" spans="1:13" ht="13.5" customHeight="1" x14ac:dyDescent="0.2">
      <c r="A76" s="164" t="str">
        <f>'Methods&amp;Limits'!A23</f>
        <v xml:space="preserve">-- evaporated at 150 oC </v>
      </c>
      <c r="B76" s="156" t="str">
        <f>'Methods&amp;Limits'!B23</f>
        <v>% V/V</v>
      </c>
      <c r="C76" s="38" t="str">
        <f>'Methods&amp;Limits'!E23</f>
        <v>EN-ISO 3405</v>
      </c>
      <c r="D76" s="157">
        <f>'Methods&amp;Limits'!F23</f>
        <v>2000</v>
      </c>
      <c r="E76" s="250">
        <f>'Methods&amp;Limits'!G23</f>
        <v>4</v>
      </c>
      <c r="F76" s="159">
        <f>'Methods&amp;Limits'!H23</f>
        <v>72.64</v>
      </c>
      <c r="G76" s="159"/>
      <c r="H76" s="276" t="str">
        <f>IF(D23="","",IF(D23&lt;F76,"Yes",""))</f>
        <v>Yes</v>
      </c>
      <c r="I76" s="426"/>
      <c r="J76" s="258"/>
      <c r="K76" s="258"/>
      <c r="L76" s="573"/>
      <c r="M76" s="574"/>
    </row>
    <row r="77" spans="1:13" ht="13.5" customHeight="1" x14ac:dyDescent="0.2">
      <c r="A77" s="152" t="str">
        <f>'Methods&amp;Limits'!A24</f>
        <v>Hydrocarbon analysis</v>
      </c>
      <c r="B77" s="153"/>
      <c r="C77" s="160"/>
      <c r="D77" s="161"/>
      <c r="E77" s="244"/>
      <c r="F77" s="162"/>
      <c r="G77" s="163"/>
      <c r="H77" s="277" t="str">
        <f>IF(D24&lt;F77,"Yes","")</f>
        <v/>
      </c>
      <c r="I77" s="285"/>
      <c r="J77" s="285"/>
      <c r="K77" s="285"/>
      <c r="L77" s="285"/>
      <c r="M77" s="211"/>
    </row>
    <row r="78" spans="1:13" ht="13.5" customHeight="1" x14ac:dyDescent="0.2">
      <c r="A78" s="164" t="str">
        <f>'Methods&amp;Limits'!A25</f>
        <v>-- Olefins</v>
      </c>
      <c r="B78" s="165" t="str">
        <f>'Methods&amp;Limits'!B25</f>
        <v>% V/V</v>
      </c>
      <c r="C78" s="38" t="str">
        <f>'Methods&amp;Limits'!E25</f>
        <v>EN 15553</v>
      </c>
      <c r="D78" s="157">
        <f>'Methods&amp;Limits'!F25</f>
        <v>2007</v>
      </c>
      <c r="E78" s="243">
        <f>'Methods&amp;Limits'!G25</f>
        <v>6.4</v>
      </c>
      <c r="F78" s="158"/>
      <c r="G78" s="166">
        <f>'Methods&amp;Limits'!I25</f>
        <v>21.776</v>
      </c>
      <c r="H78" s="276" t="str">
        <f>IF($E$25&gt;G78,"Yes","")</f>
        <v/>
      </c>
      <c r="I78" s="426"/>
      <c r="J78" s="258"/>
      <c r="K78" s="258"/>
      <c r="L78" s="573"/>
      <c r="M78" s="574"/>
    </row>
    <row r="79" spans="1:13" ht="13.5" customHeight="1" x14ac:dyDescent="0.2">
      <c r="A79" s="170"/>
      <c r="B79" s="165"/>
      <c r="C79" s="38" t="str">
        <f>'Methods&amp;Limits'!E26</f>
        <v>EN-ISO 22854</v>
      </c>
      <c r="D79" s="157">
        <f>'Methods&amp;Limits'!F26</f>
        <v>2008</v>
      </c>
      <c r="E79" s="243">
        <f>'Methods&amp;Limits'!G26</f>
        <v>2.6</v>
      </c>
      <c r="F79" s="158"/>
      <c r="G79" s="166">
        <f>'Methods&amp;Limits'!I26</f>
        <v>19.533999999999999</v>
      </c>
      <c r="H79" s="276" t="str">
        <f>IF($E$25&gt;G79,"Yes","")</f>
        <v/>
      </c>
      <c r="I79" s="426"/>
      <c r="J79" s="258"/>
      <c r="K79" s="258"/>
      <c r="L79" s="573"/>
      <c r="M79" s="574"/>
    </row>
    <row r="80" spans="1:13" ht="13.5" customHeight="1" x14ac:dyDescent="0.2">
      <c r="A80" s="170" t="str">
        <f>'Methods&amp;Limits'!A27</f>
        <v>*without oxygenates</v>
      </c>
      <c r="B80" s="165"/>
      <c r="C80" s="38" t="str">
        <f>'Methods&amp;Limits'!E27</f>
        <v>EN 15553</v>
      </c>
      <c r="D80" s="157">
        <f>'Methods&amp;Limits'!F27</f>
        <v>2007</v>
      </c>
      <c r="E80" s="243" t="str">
        <f>'Methods&amp;Limits'!G27</f>
        <v>-</v>
      </c>
      <c r="F80" s="158"/>
      <c r="G80" s="166" t="str">
        <f>'Methods&amp;Limits'!I27</f>
        <v>-</v>
      </c>
      <c r="H80" s="276" t="str">
        <f>IF($E$25&gt;G80,"Yes","")</f>
        <v/>
      </c>
      <c r="I80" s="426"/>
      <c r="J80" s="258"/>
      <c r="K80" s="258"/>
      <c r="L80" s="573"/>
      <c r="M80" s="574"/>
    </row>
    <row r="81" spans="1:13" ht="13.5" customHeight="1" x14ac:dyDescent="0.2">
      <c r="A81" s="170"/>
      <c r="B81" s="165"/>
      <c r="C81" s="38" t="str">
        <f>'Methods&amp;Limits'!E28</f>
        <v>EN-ISO 22854</v>
      </c>
      <c r="D81" s="157">
        <f>'Methods&amp;Limits'!F28</f>
        <v>2008</v>
      </c>
      <c r="E81" s="243" t="str">
        <f>'Methods&amp;Limits'!G28</f>
        <v>-</v>
      </c>
      <c r="F81" s="158"/>
      <c r="G81" s="166" t="str">
        <f>'Methods&amp;Limits'!I28</f>
        <v>-</v>
      </c>
      <c r="H81" s="276" t="str">
        <f>IF($E$25&gt;G81,"Yes","")</f>
        <v/>
      </c>
      <c r="I81" s="426"/>
      <c r="J81" s="258"/>
      <c r="K81" s="258"/>
      <c r="L81" s="573"/>
      <c r="M81" s="574"/>
    </row>
    <row r="82" spans="1:13" ht="13.5" customHeight="1" x14ac:dyDescent="0.2">
      <c r="A82" s="164" t="str">
        <f>'Methods&amp;Limits'!A29</f>
        <v>-- Olefins (RON 91 fuel only)***</v>
      </c>
      <c r="B82" s="165" t="str">
        <f>'Methods&amp;Limits'!B29</f>
        <v>% V/V</v>
      </c>
      <c r="C82" s="38" t="str">
        <f>'Methods&amp;Limits'!E29</f>
        <v>ASTM D1319</v>
      </c>
      <c r="D82" s="157">
        <f>'Methods&amp;Limits'!F29</f>
        <v>1995</v>
      </c>
      <c r="E82" s="243">
        <f>'Methods&amp;Limits'!G29</f>
        <v>5.0999999999999996</v>
      </c>
      <c r="F82" s="158"/>
      <c r="G82" s="166">
        <f>'Methods&amp;Limits'!I29</f>
        <v>24.009</v>
      </c>
      <c r="H82" s="276" t="str">
        <f>IF($E$25&gt;G82,"Yes","")</f>
        <v/>
      </c>
      <c r="I82" s="426"/>
      <c r="J82" s="258"/>
      <c r="K82" s="258"/>
      <c r="L82" s="573"/>
      <c r="M82" s="574"/>
    </row>
    <row r="83" spans="1:13" ht="13.5" customHeight="1" x14ac:dyDescent="0.2">
      <c r="A83" s="171" t="str">
        <f>'Methods&amp;Limits'!A30</f>
        <v>-- Aromatics (from 2005)</v>
      </c>
      <c r="B83" s="165"/>
      <c r="C83" s="38" t="str">
        <f>'Methods&amp;Limits'!E30</f>
        <v>EN-ISO 22854</v>
      </c>
      <c r="D83" s="157">
        <f>'Methods&amp;Limits'!F30</f>
        <v>2008</v>
      </c>
      <c r="E83" s="243">
        <f>'Methods&amp;Limits'!G30</f>
        <v>1.7</v>
      </c>
      <c r="F83" s="158"/>
      <c r="G83" s="166">
        <f>'Methods&amp;Limits'!I30</f>
        <v>36.003</v>
      </c>
      <c r="H83" s="276" t="str">
        <f>IF($E$26&gt;G83,"Yes","")</f>
        <v/>
      </c>
      <c r="I83" s="426"/>
      <c r="J83" s="258"/>
      <c r="K83" s="258"/>
      <c r="L83" s="573"/>
      <c r="M83" s="574"/>
    </row>
    <row r="84" spans="1:13" ht="13.5" customHeight="1" x14ac:dyDescent="0.2">
      <c r="A84" s="171" t="str">
        <f>'Methods&amp;Limits'!A31</f>
        <v>-- Benzene</v>
      </c>
      <c r="B84" s="165" t="str">
        <f>'Methods&amp;Limits'!B31</f>
        <v>% V/V</v>
      </c>
      <c r="C84" s="38" t="str">
        <f>'Methods&amp;Limits'!E31</f>
        <v>EN 12177</v>
      </c>
      <c r="D84" s="157">
        <f>'Methods&amp;Limits'!F31</f>
        <v>1998</v>
      </c>
      <c r="E84" s="245">
        <f>'Methods&amp;Limits'!G31</f>
        <v>0.1</v>
      </c>
      <c r="F84" s="158"/>
      <c r="G84" s="166">
        <f>'Methods&amp;Limits'!I31</f>
        <v>1.0589999999999999</v>
      </c>
      <c r="H84" s="276" t="str">
        <f>IF(E27&gt;G84,"Yes","")</f>
        <v/>
      </c>
      <c r="I84" s="426"/>
      <c r="J84" s="258"/>
      <c r="K84" s="258"/>
      <c r="L84" s="573"/>
      <c r="M84" s="574"/>
    </row>
    <row r="85" spans="1:13" ht="13.5" customHeight="1" x14ac:dyDescent="0.2">
      <c r="A85" s="171"/>
      <c r="B85" s="165"/>
      <c r="C85" s="38" t="str">
        <f>'Methods&amp;Limits'!E32</f>
        <v>EN 238</v>
      </c>
      <c r="D85" s="157">
        <f>'Methods&amp;Limits'!F32</f>
        <v>1996</v>
      </c>
      <c r="E85" s="166">
        <f>'Methods&amp;Limits'!G32</f>
        <v>0.17</v>
      </c>
      <c r="F85" s="158"/>
      <c r="G85" s="166">
        <f>'Methods&amp;Limits'!I32</f>
        <v>1.1003000000000001</v>
      </c>
      <c r="H85" s="276" t="str">
        <f>IF(E27&gt;G85,"Yes","")</f>
        <v/>
      </c>
      <c r="I85" s="426"/>
      <c r="J85" s="258"/>
      <c r="K85" s="258"/>
      <c r="L85" s="573"/>
      <c r="M85" s="574"/>
    </row>
    <row r="86" spans="1:13" ht="13.5" customHeight="1" x14ac:dyDescent="0.2">
      <c r="A86" s="172"/>
      <c r="B86" s="156"/>
      <c r="C86" s="38" t="str">
        <f>'Methods&amp;Limits'!E33</f>
        <v>EN-ISO 22854</v>
      </c>
      <c r="D86" s="157">
        <f>'Methods&amp;Limits'!F33</f>
        <v>2008</v>
      </c>
      <c r="E86" s="166">
        <f>'Methods&amp;Limits'!G33</f>
        <v>0.05</v>
      </c>
      <c r="F86" s="158"/>
      <c r="G86" s="166">
        <f>'Methods&amp;Limits'!I33</f>
        <v>1.0295000000000001</v>
      </c>
      <c r="H86" s="276" t="str">
        <f>IF(E27&gt;G86,"Yes","")</f>
        <v/>
      </c>
      <c r="I86" s="426"/>
      <c r="J86" s="258"/>
      <c r="K86" s="258"/>
      <c r="L86" s="573"/>
      <c r="M86" s="574"/>
    </row>
    <row r="87" spans="1:13" ht="13.5" customHeight="1" x14ac:dyDescent="0.2">
      <c r="A87" s="241" t="str">
        <f>'Methods&amp;Limits'!A34</f>
        <v>Oxygen content</v>
      </c>
      <c r="B87" s="153" t="str">
        <f>'Methods&amp;Limits'!B34</f>
        <v>% (m/m)</v>
      </c>
      <c r="C87" s="175" t="str">
        <f>'Methods&amp;Limits'!E34</f>
        <v>EN 1601</v>
      </c>
      <c r="D87" s="157">
        <f>'Methods&amp;Limits'!F34</f>
        <v>1997</v>
      </c>
      <c r="E87" s="243">
        <f>'Methods&amp;Limits'!G34</f>
        <v>0.41</v>
      </c>
      <c r="F87" s="158"/>
      <c r="G87" s="166">
        <f>'Methods&amp;Limits'!I34</f>
        <v>3.9419</v>
      </c>
      <c r="H87" s="276" t="str">
        <f>IF(E28&gt;G87,"Yes","")</f>
        <v/>
      </c>
      <c r="I87" s="426"/>
      <c r="J87" s="258"/>
      <c r="K87" s="258"/>
      <c r="L87" s="573"/>
      <c r="M87" s="574"/>
    </row>
    <row r="88" spans="1:13" ht="13.5" customHeight="1" x14ac:dyDescent="0.2">
      <c r="A88" s="174"/>
      <c r="B88" s="156"/>
      <c r="C88" s="175" t="str">
        <f>'Methods&amp;Limits'!E35</f>
        <v>EN 1601</v>
      </c>
      <c r="D88" s="157">
        <f>'Methods&amp;Limits'!F35</f>
        <v>1997</v>
      </c>
      <c r="E88" s="243">
        <f>'Methods&amp;Limits'!G35</f>
        <v>0.41</v>
      </c>
      <c r="F88" s="158"/>
      <c r="G88" s="166">
        <f>'Methods&amp;Limits'!I35</f>
        <v>2.9419</v>
      </c>
      <c r="H88" s="276" t="str">
        <f>IF(E29&gt;G88,"Yes","")</f>
        <v/>
      </c>
      <c r="I88" s="426"/>
      <c r="J88" s="258"/>
      <c r="K88" s="258"/>
      <c r="L88" s="573"/>
      <c r="M88" s="574"/>
    </row>
    <row r="89" spans="1:13" ht="13.5" customHeight="1" x14ac:dyDescent="0.2">
      <c r="A89" s="173" t="str">
        <f>'Methods&amp;Limits'!A36</f>
        <v>Oxygenates</v>
      </c>
      <c r="B89" s="153"/>
      <c r="C89" s="160"/>
      <c r="D89" s="161"/>
      <c r="E89" s="244"/>
      <c r="F89" s="162"/>
      <c r="G89" s="163"/>
      <c r="H89" s="277"/>
      <c r="I89" s="285"/>
      <c r="J89" s="285"/>
      <c r="K89" s="285"/>
      <c r="L89" s="285"/>
      <c r="M89" s="211"/>
    </row>
    <row r="90" spans="1:13" ht="13.5" customHeight="1" x14ac:dyDescent="0.2">
      <c r="A90" s="171" t="str">
        <f>'Methods&amp;Limits'!A37</f>
        <v>-- Methanol</v>
      </c>
      <c r="B90" s="165" t="str">
        <f>'Methods&amp;Limits'!B37</f>
        <v>% V/V</v>
      </c>
      <c r="C90" s="38" t="str">
        <f>'Methods&amp;Limits'!E37</f>
        <v>EN 1601</v>
      </c>
      <c r="D90" s="157">
        <f>'Methods&amp;Limits'!F37</f>
        <v>1997</v>
      </c>
      <c r="E90" s="243">
        <f>'Methods&amp;Limits'!G37</f>
        <v>0.3</v>
      </c>
      <c r="F90" s="158"/>
      <c r="G90" s="166">
        <f>'Methods&amp;Limits'!I37</f>
        <v>3.177</v>
      </c>
      <c r="H90" s="276" t="str">
        <f t="shared" ref="H90:H96" si="0">IF(E31&gt;G90,"Yes","")</f>
        <v/>
      </c>
      <c r="I90" s="426"/>
      <c r="J90" s="258"/>
      <c r="K90" s="258"/>
      <c r="L90" s="573"/>
      <c r="M90" s="574"/>
    </row>
    <row r="91" spans="1:13" ht="13.5" customHeight="1" x14ac:dyDescent="0.2">
      <c r="A91" s="171" t="str">
        <f>'Methods&amp;Limits'!A38</f>
        <v>-- Ethanol</v>
      </c>
      <c r="B91" s="165" t="str">
        <f>'Methods&amp;Limits'!B38</f>
        <v>% V/V</v>
      </c>
      <c r="C91" s="38" t="str">
        <f>'Methods&amp;Limits'!E38</f>
        <v>EN 1601</v>
      </c>
      <c r="D91" s="157">
        <f>'Methods&amp;Limits'!F38</f>
        <v>1997</v>
      </c>
      <c r="E91" s="243">
        <f>'Methods&amp;Limits'!G38</f>
        <v>0.8</v>
      </c>
      <c r="F91" s="158"/>
      <c r="G91" s="166">
        <f>'Methods&amp;Limits'!I38</f>
        <v>10.472</v>
      </c>
      <c r="H91" s="276" t="str">
        <f t="shared" si="0"/>
        <v/>
      </c>
      <c r="I91" s="426"/>
      <c r="J91" s="258"/>
      <c r="K91" s="258"/>
      <c r="L91" s="573"/>
      <c r="M91" s="574"/>
    </row>
    <row r="92" spans="1:13" ht="13.5" customHeight="1" x14ac:dyDescent="0.2">
      <c r="A92" s="171" t="str">
        <f>'Methods&amp;Limits'!A39</f>
        <v>-- Iso-propyl alcohol</v>
      </c>
      <c r="B92" s="165" t="str">
        <f>'Methods&amp;Limits'!B39</f>
        <v>% V/V</v>
      </c>
      <c r="C92" s="38" t="str">
        <f>'Methods&amp;Limits'!E39</f>
        <v>EN 1601</v>
      </c>
      <c r="D92" s="157">
        <f>'Methods&amp;Limits'!F39</f>
        <v>1997</v>
      </c>
      <c r="E92" s="243">
        <f>'Methods&amp;Limits'!G39</f>
        <v>0.9</v>
      </c>
      <c r="F92" s="158"/>
      <c r="G92" s="166">
        <f>'Methods&amp;Limits'!I39</f>
        <v>12.531000000000001</v>
      </c>
      <c r="H92" s="276" t="str">
        <f t="shared" si="0"/>
        <v/>
      </c>
      <c r="I92" s="426"/>
      <c r="J92" s="258"/>
      <c r="K92" s="258"/>
      <c r="L92" s="573"/>
      <c r="M92" s="574"/>
    </row>
    <row r="93" spans="1:13" ht="13.5" customHeight="1" x14ac:dyDescent="0.2">
      <c r="A93" s="171" t="str">
        <f>'Methods&amp;Limits'!A40</f>
        <v>-- Tert-butyl alcohol</v>
      </c>
      <c r="B93" s="165" t="str">
        <f>'Methods&amp;Limits'!B40</f>
        <v>% V/V</v>
      </c>
      <c r="C93" s="38" t="str">
        <f>'Methods&amp;Limits'!E40</f>
        <v>EN 1601</v>
      </c>
      <c r="D93" s="157">
        <f>'Methods&amp;Limits'!F40</f>
        <v>1997</v>
      </c>
      <c r="E93" s="243">
        <f>'Methods&amp;Limits'!G40</f>
        <v>1</v>
      </c>
      <c r="F93" s="158"/>
      <c r="G93" s="166">
        <f>'Methods&amp;Limits'!I40</f>
        <v>15.59</v>
      </c>
      <c r="H93" s="276" t="str">
        <f t="shared" si="0"/>
        <v/>
      </c>
      <c r="I93" s="426"/>
      <c r="J93" s="258"/>
      <c r="K93" s="258"/>
      <c r="L93" s="573"/>
      <c r="M93" s="574"/>
    </row>
    <row r="94" spans="1:13" ht="13.5" customHeight="1" x14ac:dyDescent="0.2">
      <c r="A94" s="171" t="str">
        <f>'Methods&amp;Limits'!A41</f>
        <v>-- Iso-butyl alcohol</v>
      </c>
      <c r="B94" s="165" t="str">
        <f>'Methods&amp;Limits'!B41</f>
        <v>% V/V</v>
      </c>
      <c r="C94" s="38" t="str">
        <f>'Methods&amp;Limits'!E41</f>
        <v>EN 1601</v>
      </c>
      <c r="D94" s="157">
        <f>'Methods&amp;Limits'!F41</f>
        <v>1997</v>
      </c>
      <c r="E94" s="243">
        <f>'Methods&amp;Limits'!G41</f>
        <v>1</v>
      </c>
      <c r="F94" s="158"/>
      <c r="G94" s="166">
        <f>'Methods&amp;Limits'!I41</f>
        <v>15.59</v>
      </c>
      <c r="H94" s="276" t="str">
        <f t="shared" si="0"/>
        <v/>
      </c>
      <c r="I94" s="426"/>
      <c r="J94" s="258"/>
      <c r="K94" s="258"/>
      <c r="L94" s="573"/>
      <c r="M94" s="574"/>
    </row>
    <row r="95" spans="1:13" ht="13.5" customHeight="1" x14ac:dyDescent="0.2">
      <c r="A95" s="174" t="str">
        <f>'Methods&amp;Limits'!A42</f>
        <v>-- Ethers with 5 or more carbon atoms per molecule</v>
      </c>
      <c r="B95" s="165" t="str">
        <f>'Methods&amp;Limits'!B42</f>
        <v>% V/V</v>
      </c>
      <c r="C95" s="38" t="str">
        <f>'Methods&amp;Limits'!E42</f>
        <v>EN 1601</v>
      </c>
      <c r="D95" s="157">
        <f>'Methods&amp;Limits'!F42</f>
        <v>1997</v>
      </c>
      <c r="E95" s="243">
        <f>'Methods&amp;Limits'!G42</f>
        <v>1</v>
      </c>
      <c r="F95" s="158"/>
      <c r="G95" s="166">
        <f>'Methods&amp;Limits'!I42</f>
        <v>22.59</v>
      </c>
      <c r="H95" s="276" t="str">
        <f t="shared" si="0"/>
        <v/>
      </c>
      <c r="I95" s="426"/>
      <c r="J95" s="258"/>
      <c r="K95" s="258"/>
      <c r="L95" s="573"/>
      <c r="M95" s="574"/>
    </row>
    <row r="96" spans="1:13" ht="13.5" customHeight="1" x14ac:dyDescent="0.2">
      <c r="A96" s="174" t="str">
        <f>'Methods&amp;Limits'!A43</f>
        <v>-- other oxygenates</v>
      </c>
      <c r="B96" s="156" t="str">
        <f>'Methods&amp;Limits'!B43</f>
        <v>% V/V</v>
      </c>
      <c r="C96" s="175" t="str">
        <f>'Methods&amp;Limits'!E43</f>
        <v>EN 1601</v>
      </c>
      <c r="D96" s="157">
        <f>'Methods&amp;Limits'!F43</f>
        <v>1997</v>
      </c>
      <c r="E96" s="243">
        <f>'Methods&amp;Limits'!G43</f>
        <v>1</v>
      </c>
      <c r="F96" s="158"/>
      <c r="G96" s="166">
        <f>'Methods&amp;Limits'!I43</f>
        <v>15.59</v>
      </c>
      <c r="H96" s="276" t="str">
        <f t="shared" si="0"/>
        <v/>
      </c>
      <c r="I96" s="426"/>
      <c r="J96" s="258"/>
      <c r="K96" s="258"/>
      <c r="L96" s="573"/>
      <c r="M96" s="574"/>
    </row>
    <row r="97" spans="1:13" ht="13.5" customHeight="1" x14ac:dyDescent="0.2">
      <c r="A97" s="241" t="str">
        <f>'Methods&amp;Limits'!A44</f>
        <v>Oxygen content</v>
      </c>
      <c r="B97" s="153" t="str">
        <f>'Methods&amp;Limits'!B44</f>
        <v>% (m/m)</v>
      </c>
      <c r="C97" s="175" t="str">
        <f>'Methods&amp;Limits'!E44</f>
        <v>EN 13132</v>
      </c>
      <c r="D97" s="157">
        <f>'Methods&amp;Limits'!F44</f>
        <v>2000</v>
      </c>
      <c r="E97" s="243">
        <f>'Methods&amp;Limits'!G44</f>
        <v>0.3</v>
      </c>
      <c r="F97" s="158"/>
      <c r="G97" s="166">
        <f>'Methods&amp;Limits'!I44</f>
        <v>3.8770000000000002</v>
      </c>
      <c r="H97" s="276" t="str">
        <f>IF(E28&gt;G97,"Yes","")</f>
        <v/>
      </c>
      <c r="I97" s="426"/>
      <c r="J97" s="258"/>
      <c r="K97" s="258"/>
      <c r="L97" s="573"/>
      <c r="M97" s="574"/>
    </row>
    <row r="98" spans="1:13" ht="13.5" customHeight="1" x14ac:dyDescent="0.2">
      <c r="A98" s="174"/>
      <c r="B98" s="156"/>
      <c r="C98" s="175" t="str">
        <f>'Methods&amp;Limits'!E45</f>
        <v>EN 13132</v>
      </c>
      <c r="D98" s="157">
        <f>'Methods&amp;Limits'!F45</f>
        <v>2000</v>
      </c>
      <c r="E98" s="243">
        <f>'Methods&amp;Limits'!G45</f>
        <v>0.3</v>
      </c>
      <c r="F98" s="158"/>
      <c r="G98" s="166">
        <f>'Methods&amp;Limits'!I45</f>
        <v>2.8770000000000002</v>
      </c>
      <c r="H98" s="276" t="str">
        <f>IF(E29&gt;G98,"Yes","")</f>
        <v/>
      </c>
      <c r="I98" s="426"/>
      <c r="J98" s="258"/>
      <c r="K98" s="258"/>
      <c r="L98" s="573"/>
      <c r="M98" s="574"/>
    </row>
    <row r="99" spans="1:13" ht="13.5" customHeight="1" x14ac:dyDescent="0.2">
      <c r="A99" s="176" t="str">
        <f>'Methods&amp;Limits'!A46</f>
        <v>Oxygenates</v>
      </c>
      <c r="B99" s="153"/>
      <c r="C99" s="160"/>
      <c r="D99" s="161"/>
      <c r="E99" s="244"/>
      <c r="F99" s="162"/>
      <c r="G99" s="163"/>
      <c r="H99" s="277"/>
      <c r="I99" s="285"/>
      <c r="J99" s="285"/>
      <c r="K99" s="285"/>
      <c r="L99" s="285"/>
      <c r="M99" s="211"/>
    </row>
    <row r="100" spans="1:13" ht="13.5" customHeight="1" x14ac:dyDescent="0.2">
      <c r="A100" s="174" t="str">
        <f>'Methods&amp;Limits'!A47</f>
        <v>-- Methanol</v>
      </c>
      <c r="B100" s="165" t="str">
        <f>'Methods&amp;Limits'!B47</f>
        <v>% V/V</v>
      </c>
      <c r="C100" s="175" t="str">
        <f>'Methods&amp;Limits'!E47</f>
        <v>EN 13132</v>
      </c>
      <c r="D100" s="157">
        <f>'Methods&amp;Limits'!F47</f>
        <v>2000</v>
      </c>
      <c r="E100" s="243">
        <f>'Methods&amp;Limits'!G47</f>
        <v>0.3</v>
      </c>
      <c r="F100" s="158"/>
      <c r="G100" s="166">
        <f>'Methods&amp;Limits'!I47</f>
        <v>3.177</v>
      </c>
      <c r="H100" s="276" t="str">
        <f t="shared" ref="H100:H106" si="1">IF(E31&gt;G100,"Yes","")</f>
        <v/>
      </c>
      <c r="I100" s="426"/>
      <c r="J100" s="258"/>
      <c r="K100" s="258"/>
      <c r="L100" s="573"/>
      <c r="M100" s="574"/>
    </row>
    <row r="101" spans="1:13" ht="13.5" customHeight="1" x14ac:dyDescent="0.2">
      <c r="A101" s="174" t="str">
        <f>'Methods&amp;Limits'!A48</f>
        <v>-- Ethanol</v>
      </c>
      <c r="B101" s="165" t="str">
        <f>'Methods&amp;Limits'!B48</f>
        <v>% V/V</v>
      </c>
      <c r="C101" s="175" t="str">
        <f>'Methods&amp;Limits'!E48</f>
        <v>EN 13132</v>
      </c>
      <c r="D101" s="157">
        <f>'Methods&amp;Limits'!F48</f>
        <v>2000</v>
      </c>
      <c r="E101" s="243">
        <f>'Methods&amp;Limits'!G48</f>
        <v>0.8</v>
      </c>
      <c r="F101" s="158"/>
      <c r="G101" s="166">
        <f>'Methods&amp;Limits'!I48</f>
        <v>10.472</v>
      </c>
      <c r="H101" s="276" t="str">
        <f t="shared" si="1"/>
        <v/>
      </c>
      <c r="I101" s="426"/>
      <c r="J101" s="258"/>
      <c r="K101" s="258"/>
      <c r="L101" s="573"/>
      <c r="M101" s="574"/>
    </row>
    <row r="102" spans="1:13" ht="13.5" customHeight="1" x14ac:dyDescent="0.2">
      <c r="A102" s="174" t="str">
        <f>'Methods&amp;Limits'!A49</f>
        <v>-- Iso-propyl alcohol</v>
      </c>
      <c r="B102" s="165" t="str">
        <f>'Methods&amp;Limits'!B49</f>
        <v>% V/V</v>
      </c>
      <c r="C102" s="175" t="str">
        <f>'Methods&amp;Limits'!E49</f>
        <v>EN 13132</v>
      </c>
      <c r="D102" s="157">
        <f>'Methods&amp;Limits'!F49</f>
        <v>2000</v>
      </c>
      <c r="E102" s="243">
        <f>'Methods&amp;Limits'!G49</f>
        <v>0.8</v>
      </c>
      <c r="F102" s="158"/>
      <c r="G102" s="166">
        <f>'Methods&amp;Limits'!I49</f>
        <v>12.472</v>
      </c>
      <c r="H102" s="276" t="str">
        <f t="shared" si="1"/>
        <v/>
      </c>
      <c r="I102" s="426"/>
      <c r="J102" s="258"/>
      <c r="K102" s="258"/>
      <c r="L102" s="573"/>
      <c r="M102" s="574"/>
    </row>
    <row r="103" spans="1:13" ht="13.5" customHeight="1" x14ac:dyDescent="0.2">
      <c r="A103" s="174" t="str">
        <f>'Methods&amp;Limits'!A50</f>
        <v>-- Tert-butyl alcohol</v>
      </c>
      <c r="B103" s="165" t="str">
        <f>'Methods&amp;Limits'!B50</f>
        <v>% V/V</v>
      </c>
      <c r="C103" s="175" t="str">
        <f>'Methods&amp;Limits'!E50</f>
        <v>EN 13132</v>
      </c>
      <c r="D103" s="157">
        <f>'Methods&amp;Limits'!F50</f>
        <v>2000</v>
      </c>
      <c r="E103" s="243">
        <f>'Methods&amp;Limits'!G50</f>
        <v>1</v>
      </c>
      <c r="F103" s="158"/>
      <c r="G103" s="166">
        <f>'Methods&amp;Limits'!I50</f>
        <v>15.59</v>
      </c>
      <c r="H103" s="276" t="str">
        <f t="shared" si="1"/>
        <v/>
      </c>
      <c r="I103" s="426"/>
      <c r="J103" s="258"/>
      <c r="K103" s="258"/>
      <c r="L103" s="573"/>
      <c r="M103" s="574"/>
    </row>
    <row r="104" spans="1:13" ht="13.5" customHeight="1" x14ac:dyDescent="0.2">
      <c r="A104" s="174" t="str">
        <f>'Methods&amp;Limits'!A51</f>
        <v>-- Iso-butyl alcohol</v>
      </c>
      <c r="B104" s="165" t="str">
        <f>'Methods&amp;Limits'!B51</f>
        <v>% V/V</v>
      </c>
      <c r="C104" s="175" t="str">
        <f>'Methods&amp;Limits'!E51</f>
        <v>EN 13132</v>
      </c>
      <c r="D104" s="157">
        <f>'Methods&amp;Limits'!F51</f>
        <v>2000</v>
      </c>
      <c r="E104" s="243">
        <f>'Methods&amp;Limits'!G51</f>
        <v>1</v>
      </c>
      <c r="F104" s="158"/>
      <c r="G104" s="166">
        <f>'Methods&amp;Limits'!I51</f>
        <v>15.59</v>
      </c>
      <c r="H104" s="276" t="str">
        <f t="shared" si="1"/>
        <v/>
      </c>
      <c r="I104" s="426"/>
      <c r="J104" s="258"/>
      <c r="K104" s="258"/>
      <c r="L104" s="573"/>
      <c r="M104" s="574"/>
    </row>
    <row r="105" spans="1:13" ht="13.5" customHeight="1" x14ac:dyDescent="0.2">
      <c r="A105" s="174" t="str">
        <f>'Methods&amp;Limits'!A52</f>
        <v>-- Ethers with 5 or more carbon atoms per molecule</v>
      </c>
      <c r="B105" s="165" t="str">
        <f>'Methods&amp;Limits'!B52</f>
        <v>% V/V</v>
      </c>
      <c r="C105" s="175" t="str">
        <f>'Methods&amp;Limits'!E52</f>
        <v>EN 13132</v>
      </c>
      <c r="D105" s="157">
        <f>'Methods&amp;Limits'!F52</f>
        <v>2000</v>
      </c>
      <c r="E105" s="166">
        <f>'Methods&amp;Limits'!G52</f>
        <v>1</v>
      </c>
      <c r="F105" s="158"/>
      <c r="G105" s="166">
        <f>'Methods&amp;Limits'!I52</f>
        <v>22.59</v>
      </c>
      <c r="H105" s="276" t="str">
        <f t="shared" si="1"/>
        <v/>
      </c>
      <c r="I105" s="426"/>
      <c r="J105" s="258"/>
      <c r="K105" s="258"/>
      <c r="L105" s="573"/>
      <c r="M105" s="574"/>
    </row>
    <row r="106" spans="1:13" ht="13.5" customHeight="1" x14ac:dyDescent="0.2">
      <c r="A106" s="174" t="str">
        <f>'Methods&amp;Limits'!A53</f>
        <v>-- other oxygenates</v>
      </c>
      <c r="B106" s="156" t="str">
        <f>'Methods&amp;Limits'!B53</f>
        <v>% V/V</v>
      </c>
      <c r="C106" s="175" t="str">
        <f>'Methods&amp;Limits'!E53</f>
        <v>EN 13132</v>
      </c>
      <c r="D106" s="157">
        <f>'Methods&amp;Limits'!F53</f>
        <v>2000</v>
      </c>
      <c r="E106" s="243">
        <f>'Methods&amp;Limits'!G53</f>
        <v>1</v>
      </c>
      <c r="F106" s="158"/>
      <c r="G106" s="166">
        <f>'Methods&amp;Limits'!I53</f>
        <v>15.59</v>
      </c>
      <c r="H106" s="276" t="str">
        <f t="shared" si="1"/>
        <v/>
      </c>
      <c r="I106" s="426"/>
      <c r="J106" s="258"/>
      <c r="K106" s="258"/>
      <c r="L106" s="573"/>
      <c r="M106" s="574"/>
    </row>
    <row r="107" spans="1:13" ht="13.5" customHeight="1" x14ac:dyDescent="0.2">
      <c r="A107" s="241" t="str">
        <f>'Methods&amp;Limits'!A54</f>
        <v>Oxygen content</v>
      </c>
      <c r="B107" s="153" t="str">
        <f>'Methods&amp;Limits'!B54</f>
        <v>% (m/m)</v>
      </c>
      <c r="C107" s="175" t="str">
        <f>'Methods&amp;Limits'!E54</f>
        <v>EN-ISO 22854</v>
      </c>
      <c r="D107" s="157">
        <f>'Methods&amp;Limits'!F54</f>
        <v>2008</v>
      </c>
      <c r="E107" s="243">
        <f>'Methods&amp;Limits'!G54</f>
        <v>0.4</v>
      </c>
      <c r="F107" s="158"/>
      <c r="G107" s="166">
        <f>'Methods&amp;Limits'!I54</f>
        <v>3.9359999999999999</v>
      </c>
      <c r="H107" s="276" t="str">
        <f>IF(E28&gt;G107,"Yes","")</f>
        <v/>
      </c>
      <c r="I107" s="426"/>
      <c r="J107" s="258"/>
      <c r="K107" s="258"/>
      <c r="L107" s="573"/>
      <c r="M107" s="574"/>
    </row>
    <row r="108" spans="1:13" ht="13.5" customHeight="1" x14ac:dyDescent="0.2">
      <c r="A108" s="174"/>
      <c r="B108" s="156"/>
      <c r="C108" s="175" t="str">
        <f>'Methods&amp;Limits'!E55</f>
        <v>EN-ISO 22854</v>
      </c>
      <c r="D108" s="157">
        <f>'Methods&amp;Limits'!F55</f>
        <v>2008</v>
      </c>
      <c r="E108" s="243">
        <f>'Methods&amp;Limits'!G55</f>
        <v>0.4</v>
      </c>
      <c r="F108" s="158"/>
      <c r="G108" s="166">
        <f>'Methods&amp;Limits'!I55</f>
        <v>2.9359999999999999</v>
      </c>
      <c r="H108" s="276" t="str">
        <f>IF(E29&gt;G108,"Yes","")</f>
        <v/>
      </c>
      <c r="I108" s="426"/>
      <c r="J108" s="258"/>
      <c r="K108" s="258"/>
      <c r="L108" s="573"/>
      <c r="M108" s="574"/>
    </row>
    <row r="109" spans="1:13" ht="13.5" customHeight="1" x14ac:dyDescent="0.2">
      <c r="A109" s="241" t="str">
        <f>'Methods&amp;Limits'!A56</f>
        <v>Oxyginates</v>
      </c>
      <c r="B109" s="153"/>
      <c r="C109" s="160"/>
      <c r="D109" s="161"/>
      <c r="E109" s="244"/>
      <c r="F109" s="162"/>
      <c r="G109" s="163"/>
      <c r="H109" s="277"/>
      <c r="I109" s="285"/>
      <c r="J109" s="285"/>
      <c r="K109" s="285"/>
      <c r="L109" s="285"/>
      <c r="M109" s="211"/>
    </row>
    <row r="110" spans="1:13" ht="13.5" customHeight="1" x14ac:dyDescent="0.2">
      <c r="A110" s="174" t="str">
        <f>'Methods&amp;Limits'!A57</f>
        <v>-- Methanol</v>
      </c>
      <c r="B110" s="165" t="str">
        <f>'Methods&amp;Limits'!B57</f>
        <v>% V/V</v>
      </c>
      <c r="C110" s="175" t="str">
        <f>'Methods&amp;Limits'!E57</f>
        <v>EN-ISO 22854</v>
      </c>
      <c r="D110" s="157">
        <f>'Methods&amp;Limits'!F57</f>
        <v>2008</v>
      </c>
      <c r="E110" s="243">
        <f>'Methods&amp;Limits'!G57</f>
        <v>0.4</v>
      </c>
      <c r="F110" s="158"/>
      <c r="G110" s="166">
        <f>'Methods&amp;Limits'!I57</f>
        <v>3.2359999999999998</v>
      </c>
      <c r="H110" s="276" t="str">
        <f t="shared" ref="H110:H116" si="2">IF(E31&gt;G110,"Yes","")</f>
        <v/>
      </c>
      <c r="I110" s="426"/>
      <c r="J110" s="258"/>
      <c r="K110" s="258"/>
      <c r="L110" s="573"/>
      <c r="M110" s="574"/>
    </row>
    <row r="111" spans="1:13" ht="13.5" customHeight="1" x14ac:dyDescent="0.2">
      <c r="A111" s="174" t="str">
        <f>'Methods&amp;Limits'!A58</f>
        <v>-- Ethanol</v>
      </c>
      <c r="B111" s="165" t="str">
        <f>'Methods&amp;Limits'!B58</f>
        <v>% V/V</v>
      </c>
      <c r="C111" s="175" t="str">
        <f>'Methods&amp;Limits'!E58</f>
        <v>EN-ISO 22854</v>
      </c>
      <c r="D111" s="157">
        <f>'Methods&amp;Limits'!F58</f>
        <v>2008</v>
      </c>
      <c r="E111" s="243">
        <f>'Methods&amp;Limits'!G58</f>
        <v>0.6</v>
      </c>
      <c r="F111" s="158"/>
      <c r="G111" s="166">
        <f>'Methods&amp;Limits'!I58</f>
        <v>10.353999999999999</v>
      </c>
      <c r="H111" s="276" t="str">
        <f t="shared" si="2"/>
        <v/>
      </c>
      <c r="I111" s="426"/>
      <c r="J111" s="258"/>
      <c r="K111" s="258"/>
      <c r="L111" s="573"/>
      <c r="M111" s="574"/>
    </row>
    <row r="112" spans="1:13" ht="13.5" customHeight="1" x14ac:dyDescent="0.2">
      <c r="A112" s="174" t="str">
        <f>'Methods&amp;Limits'!A59</f>
        <v>-- Iso-propyl alcohol</v>
      </c>
      <c r="B112" s="165" t="str">
        <f>'Methods&amp;Limits'!B59</f>
        <v>% V/V</v>
      </c>
      <c r="C112" s="175" t="str">
        <f>'Methods&amp;Limits'!E59</f>
        <v>EN-ISO 22854</v>
      </c>
      <c r="D112" s="157">
        <f>'Methods&amp;Limits'!F59</f>
        <v>2008</v>
      </c>
      <c r="E112" s="243">
        <f>'Methods&amp;Limits'!G59</f>
        <v>0.7</v>
      </c>
      <c r="F112" s="158"/>
      <c r="G112" s="166">
        <f>'Methods&amp;Limits'!I59</f>
        <v>12.413</v>
      </c>
      <c r="H112" s="276" t="str">
        <f t="shared" si="2"/>
        <v/>
      </c>
      <c r="I112" s="426"/>
      <c r="J112" s="258"/>
      <c r="K112" s="258"/>
      <c r="L112" s="573"/>
      <c r="M112" s="574"/>
    </row>
    <row r="113" spans="1:13" ht="13.5" customHeight="1" x14ac:dyDescent="0.2">
      <c r="A113" s="174" t="str">
        <f>'Methods&amp;Limits'!A60</f>
        <v>-- Tert-butyl alcohol</v>
      </c>
      <c r="B113" s="165" t="str">
        <f>'Methods&amp;Limits'!B60</f>
        <v>% V/V</v>
      </c>
      <c r="C113" s="175" t="str">
        <f>'Methods&amp;Limits'!E60</f>
        <v>EN-ISO 22854</v>
      </c>
      <c r="D113" s="157">
        <f>'Methods&amp;Limits'!F60</f>
        <v>2008</v>
      </c>
      <c r="E113" s="243">
        <f>'Methods&amp;Limits'!G60</f>
        <v>0.7</v>
      </c>
      <c r="F113" s="158"/>
      <c r="G113" s="166">
        <f>'Methods&amp;Limits'!I60</f>
        <v>15.413</v>
      </c>
      <c r="H113" s="276" t="str">
        <f t="shared" si="2"/>
        <v/>
      </c>
      <c r="I113" s="426"/>
      <c r="J113" s="258"/>
      <c r="K113" s="258"/>
      <c r="L113" s="573"/>
      <c r="M113" s="574"/>
    </row>
    <row r="114" spans="1:13" ht="13.5" customHeight="1" x14ac:dyDescent="0.2">
      <c r="A114" s="174" t="str">
        <f>'Methods&amp;Limits'!A61</f>
        <v>-- Iso-butyl alcohol</v>
      </c>
      <c r="B114" s="165" t="str">
        <f>'Methods&amp;Limits'!B61</f>
        <v>% V/V</v>
      </c>
      <c r="C114" s="175" t="str">
        <f>'Methods&amp;Limits'!E61</f>
        <v>EN-ISO 22854</v>
      </c>
      <c r="D114" s="157">
        <f>'Methods&amp;Limits'!F61</f>
        <v>2008</v>
      </c>
      <c r="E114" s="243">
        <f>'Methods&amp;Limits'!G61</f>
        <v>0.7</v>
      </c>
      <c r="F114" s="158"/>
      <c r="G114" s="166">
        <f>'Methods&amp;Limits'!I61</f>
        <v>15.413</v>
      </c>
      <c r="H114" s="276" t="str">
        <f t="shared" si="2"/>
        <v/>
      </c>
      <c r="I114" s="426"/>
      <c r="J114" s="258"/>
      <c r="K114" s="258"/>
      <c r="L114" s="573"/>
      <c r="M114" s="574"/>
    </row>
    <row r="115" spans="1:13" ht="13.5" customHeight="1" x14ac:dyDescent="0.2">
      <c r="A115" s="174" t="str">
        <f>'Methods&amp;Limits'!A62</f>
        <v>-- Ethers with 5 or more carbon atoms per molecule</v>
      </c>
      <c r="B115" s="165" t="str">
        <f>'Methods&amp;Limits'!B62</f>
        <v>% V/V</v>
      </c>
      <c r="C115" s="175" t="str">
        <f>'Methods&amp;Limits'!E62</f>
        <v>EN-ISO 22854</v>
      </c>
      <c r="D115" s="157">
        <f>'Methods&amp;Limits'!F62</f>
        <v>2008</v>
      </c>
      <c r="E115" s="243">
        <f>'Methods&amp;Limits'!G62</f>
        <v>0.9</v>
      </c>
      <c r="F115" s="158"/>
      <c r="G115" s="166">
        <f>'Methods&amp;Limits'!I62</f>
        <v>22.530999999999999</v>
      </c>
      <c r="H115" s="276" t="str">
        <f t="shared" si="2"/>
        <v/>
      </c>
      <c r="I115" s="426"/>
      <c r="J115" s="258"/>
      <c r="K115" s="258"/>
      <c r="L115" s="573"/>
      <c r="M115" s="574"/>
    </row>
    <row r="116" spans="1:13" ht="13.5" customHeight="1" x14ac:dyDescent="0.2">
      <c r="A116" s="174" t="str">
        <f>'Methods&amp;Limits'!A63</f>
        <v>-- other oxygenates</v>
      </c>
      <c r="B116" s="156" t="str">
        <f>'Methods&amp;Limits'!B63</f>
        <v>% V/V</v>
      </c>
      <c r="C116" s="175" t="str">
        <f>'Methods&amp;Limits'!E63</f>
        <v>EN-ISO 22854</v>
      </c>
      <c r="D116" s="157">
        <f>'Methods&amp;Limits'!F63</f>
        <v>2008</v>
      </c>
      <c r="E116" s="243">
        <f>'Methods&amp;Limits'!G63</f>
        <v>0.7</v>
      </c>
      <c r="F116" s="158"/>
      <c r="G116" s="166">
        <f>'Methods&amp;Limits'!I63</f>
        <v>15.413</v>
      </c>
      <c r="H116" s="276" t="str">
        <f t="shared" si="2"/>
        <v/>
      </c>
      <c r="I116" s="426"/>
      <c r="J116" s="258"/>
      <c r="K116" s="258"/>
      <c r="L116" s="573"/>
      <c r="M116" s="574"/>
    </row>
    <row r="117" spans="1:13" ht="13.5" customHeight="1" x14ac:dyDescent="0.2">
      <c r="A117" s="200" t="str">
        <f>'Methods&amp;Limits'!A64:A64</f>
        <v>Sulphur content (sulphur free, from 2005)**</v>
      </c>
      <c r="B117" s="209" t="str">
        <f>'Methods&amp;Limits'!B64</f>
        <v>mg/kg</v>
      </c>
      <c r="C117" s="38" t="str">
        <f>'Methods&amp;Limits'!E64</f>
        <v>EN-ISO 14596</v>
      </c>
      <c r="D117" s="157">
        <f>'Methods&amp;Limits'!F64</f>
        <v>1998</v>
      </c>
      <c r="E117" s="246">
        <f>'Methods&amp;Limits'!G64</f>
        <v>5</v>
      </c>
      <c r="F117" s="158"/>
      <c r="G117" s="166">
        <f>'Methods&amp;Limits'!I64</f>
        <v>12.95</v>
      </c>
      <c r="H117" s="276" t="str">
        <f>IF(E$38&gt;G117,"Yes","")</f>
        <v/>
      </c>
      <c r="I117" s="426"/>
      <c r="J117" s="258"/>
      <c r="K117" s="258"/>
      <c r="L117" s="573"/>
      <c r="M117" s="574"/>
    </row>
    <row r="118" spans="1:13" ht="13.5" customHeight="1" x14ac:dyDescent="0.2">
      <c r="A118" s="206"/>
      <c r="B118" s="205"/>
      <c r="C118" s="38" t="str">
        <f>'Methods&amp;Limits'!E65</f>
        <v>EN 24260</v>
      </c>
      <c r="D118" s="157">
        <f>'Methods&amp;Limits'!F65</f>
        <v>1994</v>
      </c>
      <c r="E118" s="246">
        <f>'Methods&amp;Limits'!G65</f>
        <v>1</v>
      </c>
      <c r="F118" s="158"/>
      <c r="G118" s="166">
        <f>'Methods&amp;Limits'!I65</f>
        <v>10.59</v>
      </c>
      <c r="H118" s="276" t="str">
        <f>IF(E$38&gt;G118,"Yes","")</f>
        <v/>
      </c>
      <c r="I118" s="426"/>
      <c r="J118" s="258"/>
      <c r="K118" s="258"/>
      <c r="L118" s="573"/>
      <c r="M118" s="574"/>
    </row>
    <row r="119" spans="1:13" ht="13.5" customHeight="1" x14ac:dyDescent="0.2">
      <c r="A119" s="206"/>
      <c r="B119" s="205"/>
      <c r="C119" s="38" t="str">
        <f>'Methods&amp;Limits'!E66</f>
        <v>EN-ISO 20846</v>
      </c>
      <c r="D119" s="157">
        <f>'Methods&amp;Limits'!F66</f>
        <v>2004</v>
      </c>
      <c r="E119" s="246">
        <f>'Methods&amp;Limits'!G66</f>
        <v>2.7</v>
      </c>
      <c r="F119" s="158"/>
      <c r="G119" s="166">
        <f>'Methods&amp;Limits'!I66</f>
        <v>11.593</v>
      </c>
      <c r="H119" s="276" t="str">
        <f>IF(E$38&gt;G119,"Yes","")</f>
        <v/>
      </c>
      <c r="I119" s="426"/>
      <c r="J119" s="258"/>
      <c r="K119" s="258"/>
      <c r="L119" s="573"/>
      <c r="M119" s="574"/>
    </row>
    <row r="120" spans="1:13" ht="13.5" customHeight="1" x14ac:dyDescent="0.2">
      <c r="A120" s="206"/>
      <c r="B120" s="210"/>
      <c r="C120" s="38" t="str">
        <f>'Methods&amp;Limits'!E67</f>
        <v>EN-ISO 20884</v>
      </c>
      <c r="D120" s="157">
        <f>'Methods&amp;Limits'!F67</f>
        <v>2004</v>
      </c>
      <c r="E120" s="246">
        <f>'Methods&amp;Limits'!G67</f>
        <v>3.1</v>
      </c>
      <c r="F120" s="158"/>
      <c r="G120" s="166">
        <f>'Methods&amp;Limits'!I67</f>
        <v>11.829000000000001</v>
      </c>
      <c r="H120" s="276" t="str">
        <f>IF(E$38&gt;G120,"Yes","")</f>
        <v/>
      </c>
      <c r="I120" s="426"/>
      <c r="J120" s="258"/>
      <c r="K120" s="258"/>
      <c r="L120" s="573"/>
      <c r="M120" s="574"/>
    </row>
    <row r="121" spans="1:13" ht="13.5" customHeight="1" x14ac:dyDescent="0.2">
      <c r="A121" s="206" t="str">
        <f>'Methods&amp;Limits'!A68:A68</f>
        <v>Lead content</v>
      </c>
      <c r="B121" s="205" t="str">
        <f>'Methods&amp;Limits'!B68</f>
        <v>g/l</v>
      </c>
      <c r="C121" s="38" t="str">
        <f>'Methods&amp;Limits'!E68</f>
        <v>EN 237</v>
      </c>
      <c r="D121" s="157">
        <f>'Methods&amp;Limits'!F68</f>
        <v>2004</v>
      </c>
      <c r="E121" s="457">
        <f>'Methods&amp;Limits'!G68</f>
        <v>6.1999999999999998E-3</v>
      </c>
      <c r="F121" s="458"/>
      <c r="G121" s="457">
        <f>'Methods&amp;Limits'!I68</f>
        <v>8.657999999999999E-3</v>
      </c>
      <c r="H121" s="276" t="str">
        <f>IF($E$39&gt;G121,"Yes","")</f>
        <v/>
      </c>
      <c r="I121" s="426"/>
      <c r="J121" s="258"/>
      <c r="K121" s="258"/>
      <c r="L121" s="573"/>
      <c r="M121" s="574"/>
    </row>
    <row r="122" spans="1:13" ht="13.5" customHeight="1" x14ac:dyDescent="0.2">
      <c r="A122" s="200" t="str">
        <f>'Methods&amp;Limits'!A69:A69</f>
        <v>Manganese</v>
      </c>
      <c r="B122" s="214" t="str">
        <f>'Methods&amp;Limits'!B69</f>
        <v>mg/l</v>
      </c>
      <c r="C122" s="38" t="str">
        <f>'Methods&amp;Limits'!E69</f>
        <v>EN 16135</v>
      </c>
      <c r="D122" s="157">
        <f>'Methods&amp;Limits'!F69</f>
        <v>2011</v>
      </c>
      <c r="E122" s="243">
        <f>'Methods&amp;Limits'!G69</f>
        <v>1.53</v>
      </c>
      <c r="F122" s="34"/>
      <c r="G122" s="166">
        <f>'Methods&amp;Limits'!I69</f>
        <v>2.9026999999999998</v>
      </c>
      <c r="H122" s="276" t="str">
        <f>IF($E$40&gt;G122,"Yes","")</f>
        <v/>
      </c>
      <c r="I122" s="426"/>
      <c r="J122" s="258"/>
      <c r="K122" s="281"/>
      <c r="L122" s="573"/>
      <c r="M122" s="574"/>
    </row>
    <row r="123" spans="1:13" x14ac:dyDescent="0.2">
      <c r="A123" s="202"/>
      <c r="B123" s="215"/>
      <c r="C123" s="38" t="str">
        <f>'Methods&amp;Limits'!E70</f>
        <v>EN 16136</v>
      </c>
      <c r="D123" s="157">
        <f>'Methods&amp;Limits'!F70</f>
        <v>2011</v>
      </c>
      <c r="E123" s="243">
        <f>'Methods&amp;Limits'!G70</f>
        <v>1.76</v>
      </c>
      <c r="F123" s="34"/>
      <c r="G123" s="166">
        <f>'Methods&amp;Limits'!I70</f>
        <v>3.0384000000000002</v>
      </c>
      <c r="H123" s="276" t="str">
        <f>IF($E$40&gt;G123,"Yes","")</f>
        <v/>
      </c>
      <c r="I123" s="426"/>
      <c r="J123" s="258"/>
      <c r="K123" s="281"/>
      <c r="L123" s="573"/>
      <c r="M123" s="574"/>
    </row>
    <row r="124" spans="1:13" x14ac:dyDescent="0.2">
      <c r="I124" s="54"/>
    </row>
    <row r="125" spans="1:13" x14ac:dyDescent="0.2">
      <c r="I125" s="54"/>
    </row>
    <row r="126" spans="1:13" x14ac:dyDescent="0.2">
      <c r="I126" s="54"/>
    </row>
    <row r="127" spans="1:13" x14ac:dyDescent="0.2">
      <c r="I127" s="54"/>
    </row>
  </sheetData>
  <sheetProtection algorithmName="SHA-512" hashValue="Dj4PUzZHwhc7JoyOzDaOMaKGeK8vIQHDdvh2rLoVPgINbIcR0RL63XYK6Tp8ulcE1KVv9hAwvEJbtCSVh1o8IQ==" saltValue="bmciYlZEAg7Dq8qEyYYnFg==" spinCount="100000" sheet="1" objects="1" scenarios="1" sort="0"/>
  <mergeCells count="85">
    <mergeCell ref="L120:M120"/>
    <mergeCell ref="L121:M121"/>
    <mergeCell ref="L122:M122"/>
    <mergeCell ref="L123:M123"/>
    <mergeCell ref="L114:M114"/>
    <mergeCell ref="L115:M115"/>
    <mergeCell ref="L116:M116"/>
    <mergeCell ref="L117:M117"/>
    <mergeCell ref="L118:M118"/>
    <mergeCell ref="L119:M119"/>
    <mergeCell ref="L113:M113"/>
    <mergeCell ref="L101:M101"/>
    <mergeCell ref="L102:M102"/>
    <mergeCell ref="L103:M103"/>
    <mergeCell ref="L104:M104"/>
    <mergeCell ref="L105:M105"/>
    <mergeCell ref="L106:M106"/>
    <mergeCell ref="L107:M107"/>
    <mergeCell ref="L108:M108"/>
    <mergeCell ref="L110:M110"/>
    <mergeCell ref="L111:M111"/>
    <mergeCell ref="L112:M112"/>
    <mergeCell ref="L100:M100"/>
    <mergeCell ref="L87:M87"/>
    <mergeCell ref="L88:M88"/>
    <mergeCell ref="L90:M90"/>
    <mergeCell ref="L91:M91"/>
    <mergeCell ref="L92:M92"/>
    <mergeCell ref="L93:M93"/>
    <mergeCell ref="L94:M94"/>
    <mergeCell ref="L95:M95"/>
    <mergeCell ref="L96:M96"/>
    <mergeCell ref="L97:M97"/>
    <mergeCell ref="L98:M98"/>
    <mergeCell ref="L86:M86"/>
    <mergeCell ref="L73:M73"/>
    <mergeCell ref="L75:M75"/>
    <mergeCell ref="L76:M76"/>
    <mergeCell ref="L78:M78"/>
    <mergeCell ref="L79:M79"/>
    <mergeCell ref="L80:M80"/>
    <mergeCell ref="L81:M81"/>
    <mergeCell ref="L82:M82"/>
    <mergeCell ref="L83:M83"/>
    <mergeCell ref="L84:M84"/>
    <mergeCell ref="L85:M85"/>
    <mergeCell ref="L72:M72"/>
    <mergeCell ref="F60:G60"/>
    <mergeCell ref="J60:J61"/>
    <mergeCell ref="L62:M62"/>
    <mergeCell ref="L63:M63"/>
    <mergeCell ref="L64:M64"/>
    <mergeCell ref="L65:M65"/>
    <mergeCell ref="L67:M67"/>
    <mergeCell ref="L68:M68"/>
    <mergeCell ref="L69:M69"/>
    <mergeCell ref="L70:M70"/>
    <mergeCell ref="L71:M71"/>
    <mergeCell ref="L60:M60"/>
    <mergeCell ref="C59:I59"/>
    <mergeCell ref="J59:M59"/>
    <mergeCell ref="P21:P23"/>
    <mergeCell ref="P28:P29"/>
    <mergeCell ref="Q28:Q29"/>
    <mergeCell ref="A44:D44"/>
    <mergeCell ref="E45:L46"/>
    <mergeCell ref="E47:L47"/>
    <mergeCell ref="E48:L48"/>
    <mergeCell ref="E49:L49"/>
    <mergeCell ref="E50:L50"/>
    <mergeCell ref="E51:L51"/>
    <mergeCell ref="A54:L54"/>
    <mergeCell ref="C14:K15"/>
    <mergeCell ref="L14:O14"/>
    <mergeCell ref="P14:Q14"/>
    <mergeCell ref="L15:M15"/>
    <mergeCell ref="N15:O15"/>
    <mergeCell ref="P15:Q15"/>
    <mergeCell ref="B3:E3"/>
    <mergeCell ref="G3:Q10"/>
    <mergeCell ref="B4:E4"/>
    <mergeCell ref="B5:E5"/>
    <mergeCell ref="B6:E6"/>
    <mergeCell ref="B7:E7"/>
    <mergeCell ref="C8:E8"/>
  </mergeCells>
  <dataValidations count="2">
    <dataValidation type="whole" operator="greaterThanOrEqual" allowBlank="1" showInputMessage="1" showErrorMessage="1" sqref="C17:C40 B45:B50 D45:D50 I17:I40">
      <formula1>0</formula1>
    </dataValidation>
    <dataValidation type="decimal" operator="greaterThanOrEqual" allowBlank="1" showInputMessage="1" showErrorMessage="1" sqref="D17:H40 J17:M41">
      <formula1>0</formula1>
    </dataValidation>
  </dataValidations>
  <hyperlinks>
    <hyperlink ref="R1" location="'Submission Report'!A1" display="&lt;-- GO BACK"/>
  </hyperlinks>
  <pageMargins left="0.74803149606299213" right="0.74803149606299213" top="0.98425196850393704" bottom="0.98425196850393704" header="0.51181102362204722" footer="0.51181102362204722"/>
  <pageSetup paperSize="9" scale="54" fitToHeight="2" orientation="landscape" r:id="rId1"/>
  <headerFooter alignWithMargins="0">
    <oddHeader>&amp;L&amp;F&amp;C&amp;A</oddHeader>
    <oddFooter>&amp;LTemplate v3 ext&amp;CPage &amp;P of &amp;N</oddFooter>
  </headerFooter>
  <rowBreaks count="1" manualBreakCount="1">
    <brk id="52"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CheckList!$W$2:$W$17</xm:f>
          </x14:formula1>
          <xm:sqref>B7:E7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EV127"/>
  <sheetViews>
    <sheetView showGridLines="0" zoomScaleNormal="100" workbookViewId="0"/>
  </sheetViews>
  <sheetFormatPr defaultColWidth="0" defaultRowHeight="12.75" x14ac:dyDescent="0.2"/>
  <cols>
    <col min="1" max="1" width="41" style="4" customWidth="1"/>
    <col min="2" max="2" width="6.7109375" style="4" customWidth="1"/>
    <col min="3" max="3" width="19.140625" style="4" customWidth="1"/>
    <col min="4" max="4" width="9.140625" style="4" customWidth="1"/>
    <col min="5" max="5" width="19.42578125" style="4" bestFit="1" customWidth="1"/>
    <col min="6" max="7" width="10.7109375" style="4" customWidth="1"/>
    <col min="8" max="8" width="11.42578125" style="4" customWidth="1"/>
    <col min="9" max="9" width="13.85546875" style="4" customWidth="1"/>
    <col min="10" max="10" width="9.5703125" style="4" customWidth="1"/>
    <col min="11" max="11" width="10.28515625" style="4" customWidth="1"/>
    <col min="12" max="12" width="9.5703125" style="4" customWidth="1"/>
    <col min="13" max="13" width="20" style="4" bestFit="1" customWidth="1"/>
    <col min="14" max="14" width="8.5703125" style="4" bestFit="1" customWidth="1"/>
    <col min="15" max="19" width="11.42578125" style="4" customWidth="1"/>
    <col min="20" max="16384" width="0" style="4" hidden="1"/>
  </cols>
  <sheetData>
    <row r="1" spans="1:19" ht="18.75" customHeight="1" x14ac:dyDescent="0.25">
      <c r="A1" s="77" t="s">
        <v>358</v>
      </c>
      <c r="R1" s="288" t="s">
        <v>860</v>
      </c>
      <c r="S1" s="291"/>
    </row>
    <row r="2" spans="1:19" ht="6.75" customHeight="1" x14ac:dyDescent="0.2">
      <c r="A2" s="78"/>
      <c r="B2" s="12"/>
      <c r="C2" s="12"/>
      <c r="D2" s="12"/>
      <c r="E2" s="12"/>
      <c r="F2" s="12"/>
      <c r="G2" s="12"/>
      <c r="H2" s="12"/>
      <c r="I2" s="12"/>
      <c r="J2" s="12"/>
      <c r="K2" s="12"/>
      <c r="L2" s="12"/>
    </row>
    <row r="3" spans="1:19" ht="14.25" customHeight="1" x14ac:dyDescent="0.2">
      <c r="A3" s="79" t="s">
        <v>18</v>
      </c>
      <c r="B3" s="575" t="str">
        <f>IF(LEN('Contacts&amp;Annual Summary'!C9) &gt; 1,'Contacts&amp;Annual Summary'!C9,"")</f>
        <v>Slovakia</v>
      </c>
      <c r="C3" s="576"/>
      <c r="D3" s="576"/>
      <c r="E3" s="577"/>
      <c r="F3" s="46"/>
      <c r="G3" s="584" t="s">
        <v>249</v>
      </c>
      <c r="H3" s="584"/>
      <c r="I3" s="584"/>
      <c r="J3" s="584"/>
      <c r="K3" s="584"/>
      <c r="L3" s="584"/>
      <c r="M3" s="584"/>
      <c r="N3" s="584"/>
      <c r="O3" s="584"/>
      <c r="P3" s="584"/>
      <c r="Q3" s="584"/>
    </row>
    <row r="4" spans="1:19" ht="14.25" customHeight="1" x14ac:dyDescent="0.2">
      <c r="A4" s="79" t="s">
        <v>19</v>
      </c>
      <c r="B4" s="575">
        <f>'Contacts&amp;Annual Summary'!C8</f>
        <v>2020</v>
      </c>
      <c r="C4" s="576"/>
      <c r="D4" s="576"/>
      <c r="E4" s="577"/>
      <c r="F4" s="46"/>
      <c r="G4" s="584"/>
      <c r="H4" s="584"/>
      <c r="I4" s="584"/>
      <c r="J4" s="584"/>
      <c r="K4" s="584"/>
      <c r="L4" s="584"/>
      <c r="M4" s="584"/>
      <c r="N4" s="584"/>
      <c r="O4" s="584"/>
      <c r="P4" s="584"/>
      <c r="Q4" s="584"/>
    </row>
    <row r="5" spans="1:19" ht="14.25" customHeight="1" x14ac:dyDescent="0.2">
      <c r="A5" s="80" t="s">
        <v>198</v>
      </c>
      <c r="B5" s="575" t="s">
        <v>242</v>
      </c>
      <c r="C5" s="576"/>
      <c r="D5" s="576"/>
      <c r="E5" s="577"/>
      <c r="F5" s="46"/>
      <c r="G5" s="584"/>
      <c r="H5" s="584"/>
      <c r="I5" s="584"/>
      <c r="J5" s="584"/>
      <c r="K5" s="584"/>
      <c r="L5" s="584"/>
      <c r="M5" s="584"/>
      <c r="N5" s="584"/>
      <c r="O5" s="584"/>
      <c r="P5" s="584"/>
      <c r="Q5" s="584"/>
    </row>
    <row r="6" spans="1:19" ht="14.25" customHeight="1" x14ac:dyDescent="0.2">
      <c r="A6" s="79" t="s">
        <v>59</v>
      </c>
      <c r="B6" s="575" t="s">
        <v>98</v>
      </c>
      <c r="C6" s="576"/>
      <c r="D6" s="576"/>
      <c r="E6" s="577"/>
      <c r="F6" s="46"/>
      <c r="G6" s="584"/>
      <c r="H6" s="584"/>
      <c r="I6" s="584"/>
      <c r="J6" s="584"/>
      <c r="K6" s="584"/>
      <c r="L6" s="584"/>
      <c r="M6" s="584"/>
      <c r="N6" s="584"/>
      <c r="O6" s="584"/>
      <c r="P6" s="584"/>
      <c r="Q6" s="584"/>
    </row>
    <row r="7" spans="1:19" ht="14.25" customHeight="1" x14ac:dyDescent="0.2">
      <c r="A7" s="79" t="s">
        <v>60</v>
      </c>
      <c r="B7" s="622">
        <f>'Petrol (7)'!B7</f>
        <v>0</v>
      </c>
      <c r="C7" s="623"/>
      <c r="D7" s="623"/>
      <c r="E7" s="624"/>
      <c r="F7" s="46"/>
      <c r="G7" s="584"/>
      <c r="H7" s="584"/>
      <c r="I7" s="584"/>
      <c r="J7" s="584"/>
      <c r="K7" s="584"/>
      <c r="L7" s="584"/>
      <c r="M7" s="584"/>
      <c r="N7" s="584"/>
      <c r="O7" s="584"/>
      <c r="P7" s="584"/>
      <c r="Q7" s="584"/>
    </row>
    <row r="8" spans="1:19" ht="14.25" customHeight="1" x14ac:dyDescent="0.2">
      <c r="A8" s="79" t="s">
        <v>219</v>
      </c>
      <c r="B8" s="256">
        <v>0</v>
      </c>
      <c r="C8" s="585" t="str">
        <f>IF( B8="A","1st June to 31st August (arctic)","1st May to 30th September (normal)")</f>
        <v>1st May to 30th September (normal)</v>
      </c>
      <c r="D8" s="586"/>
      <c r="E8" s="587"/>
      <c r="F8" s="75"/>
      <c r="G8" s="584"/>
      <c r="H8" s="584"/>
      <c r="I8" s="584"/>
      <c r="J8" s="584"/>
      <c r="K8" s="584"/>
      <c r="L8" s="584"/>
      <c r="M8" s="584"/>
      <c r="N8" s="584"/>
      <c r="O8" s="584"/>
      <c r="P8" s="584"/>
      <c r="Q8" s="584"/>
    </row>
    <row r="9" spans="1:19" ht="14.25" customHeight="1" x14ac:dyDescent="0.2">
      <c r="A9" s="79" t="s">
        <v>359</v>
      </c>
      <c r="B9" s="431">
        <v>0</v>
      </c>
      <c r="C9" s="74" t="s">
        <v>229</v>
      </c>
      <c r="D9" s="75"/>
      <c r="E9" s="75"/>
      <c r="F9" s="75"/>
      <c r="G9" s="584"/>
      <c r="H9" s="584"/>
      <c r="I9" s="584"/>
      <c r="J9" s="584"/>
      <c r="K9" s="584"/>
      <c r="L9" s="584"/>
      <c r="M9" s="584"/>
      <c r="N9" s="584"/>
      <c r="O9" s="584"/>
      <c r="P9" s="584"/>
      <c r="Q9" s="584"/>
    </row>
    <row r="10" spans="1:19" s="12" customFormat="1" ht="20.25" customHeight="1" x14ac:dyDescent="0.2">
      <c r="A10" s="81" t="s">
        <v>83</v>
      </c>
      <c r="B10" s="81"/>
      <c r="C10" s="82"/>
      <c r="D10" s="82"/>
      <c r="E10" s="82"/>
      <c r="F10" s="82"/>
      <c r="G10" s="584"/>
      <c r="H10" s="584"/>
      <c r="I10" s="584"/>
      <c r="J10" s="584"/>
      <c r="K10" s="584"/>
      <c r="L10" s="584"/>
      <c r="M10" s="584"/>
      <c r="N10" s="584"/>
      <c r="O10" s="584"/>
      <c r="P10" s="584"/>
      <c r="Q10" s="584"/>
    </row>
    <row r="11" spans="1:19" ht="8.25" customHeight="1" x14ac:dyDescent="0.2">
      <c r="A11" s="83"/>
      <c r="B11" s="81"/>
      <c r="C11" s="81"/>
      <c r="D11" s="84"/>
      <c r="E11" s="84"/>
      <c r="F11" s="84"/>
      <c r="K11" s="84"/>
      <c r="L11" s="84"/>
    </row>
    <row r="12" spans="1:19" ht="16.5" customHeight="1" x14ac:dyDescent="0.25">
      <c r="A12" s="85" t="s">
        <v>81</v>
      </c>
      <c r="B12" s="81"/>
      <c r="C12" s="81"/>
      <c r="D12" s="84"/>
      <c r="E12" s="84"/>
      <c r="F12" s="84"/>
      <c r="K12" s="84"/>
      <c r="L12" s="84"/>
    </row>
    <row r="13" spans="1:19" ht="6.75" customHeight="1" x14ac:dyDescent="0.2">
      <c r="A13" s="27"/>
      <c r="B13" s="27"/>
      <c r="C13" s="27"/>
      <c r="D13" s="27"/>
      <c r="E13" s="27"/>
      <c r="F13" s="27"/>
      <c r="G13" s="27"/>
      <c r="H13" s="27"/>
      <c r="I13" s="27"/>
      <c r="J13" s="27"/>
      <c r="K13" s="27"/>
      <c r="L13" s="27"/>
    </row>
    <row r="14" spans="1:19" ht="27.75" customHeight="1" x14ac:dyDescent="0.2">
      <c r="A14" s="86" t="s">
        <v>54</v>
      </c>
      <c r="B14" s="86" t="s">
        <v>20</v>
      </c>
      <c r="C14" s="590" t="s">
        <v>220</v>
      </c>
      <c r="D14" s="591"/>
      <c r="E14" s="591"/>
      <c r="F14" s="591"/>
      <c r="G14" s="591"/>
      <c r="H14" s="591"/>
      <c r="I14" s="591"/>
      <c r="J14" s="591"/>
      <c r="K14" s="592"/>
      <c r="L14" s="581" t="s">
        <v>77</v>
      </c>
      <c r="M14" s="582"/>
      <c r="N14" s="582"/>
      <c r="O14" s="583"/>
      <c r="P14" s="601" t="s">
        <v>183</v>
      </c>
      <c r="Q14" s="602"/>
    </row>
    <row r="15" spans="1:19" ht="31.5" customHeight="1" x14ac:dyDescent="0.2">
      <c r="A15" s="87"/>
      <c r="B15" s="87"/>
      <c r="C15" s="593"/>
      <c r="D15" s="594"/>
      <c r="E15" s="594"/>
      <c r="F15" s="594"/>
      <c r="G15" s="594"/>
      <c r="H15" s="594"/>
      <c r="I15" s="594"/>
      <c r="J15" s="594"/>
      <c r="K15" s="595"/>
      <c r="L15" s="596" t="s">
        <v>26</v>
      </c>
      <c r="M15" s="596"/>
      <c r="N15" s="599" t="s">
        <v>211</v>
      </c>
      <c r="O15" s="600"/>
      <c r="P15" s="588" t="s">
        <v>184</v>
      </c>
      <c r="Q15" s="589"/>
    </row>
    <row r="16" spans="1:19" ht="49.5" customHeight="1" x14ac:dyDescent="0.2">
      <c r="A16" s="88"/>
      <c r="B16" s="88"/>
      <c r="C16" s="89" t="s">
        <v>61</v>
      </c>
      <c r="D16" s="90" t="s">
        <v>22</v>
      </c>
      <c r="E16" s="90" t="s">
        <v>23</v>
      </c>
      <c r="F16" s="91" t="s">
        <v>206</v>
      </c>
      <c r="G16" s="92" t="s">
        <v>24</v>
      </c>
      <c r="H16" s="89" t="s">
        <v>25</v>
      </c>
      <c r="I16" s="93" t="s">
        <v>213</v>
      </c>
      <c r="J16" s="93" t="s">
        <v>212</v>
      </c>
      <c r="K16" s="93" t="s">
        <v>214</v>
      </c>
      <c r="L16" s="94" t="s">
        <v>22</v>
      </c>
      <c r="M16" s="94" t="s">
        <v>23</v>
      </c>
      <c r="N16" s="95" t="s">
        <v>22</v>
      </c>
      <c r="O16" s="96" t="s">
        <v>23</v>
      </c>
      <c r="P16" s="207" t="s">
        <v>63</v>
      </c>
      <c r="Q16" s="208" t="s">
        <v>72</v>
      </c>
    </row>
    <row r="17" spans="1:23" ht="13.5" customHeight="1" x14ac:dyDescent="0.2">
      <c r="A17" s="97" t="s">
        <v>28</v>
      </c>
      <c r="B17" s="98" t="s">
        <v>4</v>
      </c>
      <c r="C17" s="409">
        <v>0</v>
      </c>
      <c r="D17" s="450">
        <v>0</v>
      </c>
      <c r="E17" s="450">
        <v>0</v>
      </c>
      <c r="F17" s="450">
        <v>0</v>
      </c>
      <c r="G17" s="450">
        <v>0</v>
      </c>
      <c r="H17" s="450">
        <v>0</v>
      </c>
      <c r="I17" s="409">
        <v>0</v>
      </c>
      <c r="J17" s="450">
        <v>0</v>
      </c>
      <c r="K17" s="450">
        <v>0</v>
      </c>
      <c r="L17" s="450"/>
      <c r="M17" s="450"/>
      <c r="N17" s="99" t="s">
        <v>185</v>
      </c>
      <c r="O17" s="100"/>
      <c r="P17" s="268" t="s">
        <v>191</v>
      </c>
      <c r="Q17" s="102">
        <v>2005</v>
      </c>
    </row>
    <row r="18" spans="1:23" ht="13.5" customHeight="1" x14ac:dyDescent="0.2">
      <c r="A18" s="97" t="s">
        <v>27</v>
      </c>
      <c r="B18" s="98" t="s">
        <v>4</v>
      </c>
      <c r="C18" s="409">
        <v>0</v>
      </c>
      <c r="D18" s="450">
        <v>0</v>
      </c>
      <c r="E18" s="450">
        <v>0</v>
      </c>
      <c r="F18" s="450">
        <v>0</v>
      </c>
      <c r="G18" s="450">
        <v>0</v>
      </c>
      <c r="H18" s="450">
        <v>0</v>
      </c>
      <c r="I18" s="409">
        <v>0</v>
      </c>
      <c r="J18" s="450">
        <v>0</v>
      </c>
      <c r="K18" s="450">
        <v>0</v>
      </c>
      <c r="L18" s="450"/>
      <c r="M18" s="450"/>
      <c r="N18" s="99" t="s">
        <v>186</v>
      </c>
      <c r="O18" s="103"/>
      <c r="P18" s="268" t="s">
        <v>192</v>
      </c>
      <c r="Q18" s="102">
        <v>2005</v>
      </c>
    </row>
    <row r="19" spans="1:23" ht="13.5" customHeight="1" x14ac:dyDescent="0.2">
      <c r="A19" s="32" t="s">
        <v>255</v>
      </c>
      <c r="B19" s="104" t="s">
        <v>5</v>
      </c>
      <c r="C19" s="409"/>
      <c r="D19" s="450"/>
      <c r="E19" s="450"/>
      <c r="F19" s="450"/>
      <c r="G19" s="450"/>
      <c r="H19" s="450"/>
      <c r="I19" s="409"/>
      <c r="J19" s="450"/>
      <c r="K19" s="450"/>
      <c r="L19" s="450"/>
      <c r="M19" s="450"/>
      <c r="N19" s="105"/>
      <c r="O19" s="106" t="s">
        <v>187</v>
      </c>
      <c r="P19" s="107"/>
      <c r="Q19" s="107"/>
    </row>
    <row r="20" spans="1:23" ht="13.5" customHeight="1" x14ac:dyDescent="0.2">
      <c r="A20" s="108" t="s">
        <v>246</v>
      </c>
      <c r="B20" s="109"/>
      <c r="C20" s="409">
        <v>0</v>
      </c>
      <c r="D20" s="450">
        <v>0</v>
      </c>
      <c r="E20" s="450">
        <v>0</v>
      </c>
      <c r="F20" s="450">
        <v>0</v>
      </c>
      <c r="G20" s="450">
        <v>0</v>
      </c>
      <c r="H20" s="450">
        <v>0</v>
      </c>
      <c r="I20" s="409">
        <v>0</v>
      </c>
      <c r="J20" s="450">
        <v>0</v>
      </c>
      <c r="K20" s="450">
        <v>0</v>
      </c>
      <c r="L20" s="450"/>
      <c r="M20" s="450"/>
      <c r="N20" s="110"/>
      <c r="O20" s="111">
        <f>IF(E8="A",70,60)</f>
        <v>60</v>
      </c>
      <c r="P20" s="102" t="s">
        <v>360</v>
      </c>
      <c r="Q20" s="102">
        <v>2007</v>
      </c>
    </row>
    <row r="21" spans="1:23" ht="13.5" customHeight="1" x14ac:dyDescent="0.2">
      <c r="A21" s="33" t="s">
        <v>30</v>
      </c>
      <c r="B21" s="112"/>
      <c r="C21" s="409"/>
      <c r="D21" s="450"/>
      <c r="E21" s="450"/>
      <c r="F21" s="450"/>
      <c r="G21" s="450"/>
      <c r="H21" s="450"/>
      <c r="I21" s="409"/>
      <c r="J21" s="450"/>
      <c r="K21" s="450"/>
      <c r="L21" s="450"/>
      <c r="M21" s="450"/>
      <c r="N21" s="112"/>
      <c r="O21" s="113"/>
      <c r="P21" s="603" t="s">
        <v>67</v>
      </c>
      <c r="Q21" s="115"/>
    </row>
    <row r="22" spans="1:23" ht="13.5" customHeight="1" x14ac:dyDescent="0.2">
      <c r="A22" s="116" t="s">
        <v>93</v>
      </c>
      <c r="B22" s="117" t="s">
        <v>228</v>
      </c>
      <c r="C22" s="409">
        <v>0</v>
      </c>
      <c r="D22" s="450">
        <v>0</v>
      </c>
      <c r="E22" s="450">
        <v>0</v>
      </c>
      <c r="F22" s="450">
        <v>0</v>
      </c>
      <c r="G22" s="450">
        <v>0</v>
      </c>
      <c r="H22" s="450">
        <v>0</v>
      </c>
      <c r="I22" s="409">
        <v>0</v>
      </c>
      <c r="J22" s="450">
        <v>0</v>
      </c>
      <c r="K22" s="450">
        <v>0</v>
      </c>
      <c r="L22" s="450"/>
      <c r="M22" s="450"/>
      <c r="N22" s="118">
        <v>46</v>
      </c>
      <c r="O22" s="119"/>
      <c r="P22" s="604"/>
      <c r="Q22" s="115">
        <v>2000</v>
      </c>
    </row>
    <row r="23" spans="1:23" ht="13.5" customHeight="1" x14ac:dyDescent="0.2">
      <c r="A23" s="120" t="s">
        <v>92</v>
      </c>
      <c r="B23" s="110" t="s">
        <v>228</v>
      </c>
      <c r="C23" s="409">
        <v>0</v>
      </c>
      <c r="D23" s="450">
        <v>0</v>
      </c>
      <c r="E23" s="450">
        <v>0</v>
      </c>
      <c r="F23" s="450">
        <v>0</v>
      </c>
      <c r="G23" s="450">
        <v>0</v>
      </c>
      <c r="H23" s="450">
        <v>0</v>
      </c>
      <c r="I23" s="409">
        <v>0</v>
      </c>
      <c r="J23" s="450">
        <v>0</v>
      </c>
      <c r="K23" s="450">
        <v>0</v>
      </c>
      <c r="L23" s="450"/>
      <c r="M23" s="450"/>
      <c r="N23" s="121">
        <v>75</v>
      </c>
      <c r="O23" s="122"/>
      <c r="P23" s="605"/>
      <c r="Q23" s="123"/>
    </row>
    <row r="24" spans="1:23" ht="13.5" customHeight="1" x14ac:dyDescent="0.2">
      <c r="A24" s="33" t="s">
        <v>31</v>
      </c>
      <c r="B24" s="112"/>
      <c r="C24" s="409"/>
      <c r="D24" s="450"/>
      <c r="E24" s="450"/>
      <c r="F24" s="450"/>
      <c r="G24" s="450"/>
      <c r="H24" s="450"/>
      <c r="I24" s="409"/>
      <c r="J24" s="450"/>
      <c r="K24" s="450"/>
      <c r="L24" s="450"/>
      <c r="M24" s="450"/>
      <c r="N24" s="112"/>
      <c r="O24" s="113"/>
      <c r="P24" s="107"/>
      <c r="Q24" s="124"/>
    </row>
    <row r="25" spans="1:23" ht="33.75" x14ac:dyDescent="0.2">
      <c r="A25" s="116" t="s">
        <v>94</v>
      </c>
      <c r="B25" s="117" t="s">
        <v>228</v>
      </c>
      <c r="C25" s="409">
        <v>0</v>
      </c>
      <c r="D25" s="450">
        <v>0</v>
      </c>
      <c r="E25" s="450">
        <v>0</v>
      </c>
      <c r="F25" s="450">
        <v>0</v>
      </c>
      <c r="G25" s="450">
        <v>0</v>
      </c>
      <c r="H25" s="450">
        <v>0</v>
      </c>
      <c r="I25" s="409">
        <v>0</v>
      </c>
      <c r="J25" s="450">
        <v>0</v>
      </c>
      <c r="K25" s="450">
        <v>0</v>
      </c>
      <c r="L25" s="450"/>
      <c r="M25" s="450"/>
      <c r="N25" s="112"/>
      <c r="O25" s="125" t="s">
        <v>188</v>
      </c>
      <c r="P25" s="115" t="s">
        <v>361</v>
      </c>
      <c r="Q25" s="115" t="s">
        <v>364</v>
      </c>
    </row>
    <row r="26" spans="1:23" ht="22.5" x14ac:dyDescent="0.2">
      <c r="A26" s="116" t="s">
        <v>32</v>
      </c>
      <c r="B26" s="117" t="s">
        <v>228</v>
      </c>
      <c r="C26" s="409">
        <v>0</v>
      </c>
      <c r="D26" s="450">
        <v>0</v>
      </c>
      <c r="E26" s="450">
        <v>0</v>
      </c>
      <c r="F26" s="450">
        <v>0</v>
      </c>
      <c r="G26" s="450">
        <v>0</v>
      </c>
      <c r="H26" s="450">
        <v>0</v>
      </c>
      <c r="I26" s="409">
        <v>0</v>
      </c>
      <c r="J26" s="450">
        <v>0</v>
      </c>
      <c r="K26" s="450">
        <v>0</v>
      </c>
      <c r="L26" s="450"/>
      <c r="M26" s="450"/>
      <c r="N26" s="112"/>
      <c r="O26" s="125">
        <v>35</v>
      </c>
      <c r="P26" s="115" t="s">
        <v>362</v>
      </c>
      <c r="Q26" s="115" t="s">
        <v>363</v>
      </c>
    </row>
    <row r="27" spans="1:23" ht="33.75" x14ac:dyDescent="0.2">
      <c r="A27" s="120" t="s">
        <v>33</v>
      </c>
      <c r="B27" s="110" t="s">
        <v>228</v>
      </c>
      <c r="C27" s="409">
        <v>0</v>
      </c>
      <c r="D27" s="450">
        <v>0</v>
      </c>
      <c r="E27" s="450">
        <v>0</v>
      </c>
      <c r="F27" s="450">
        <v>0</v>
      </c>
      <c r="G27" s="450">
        <v>0</v>
      </c>
      <c r="H27" s="450">
        <v>0</v>
      </c>
      <c r="I27" s="409">
        <v>0</v>
      </c>
      <c r="J27" s="450">
        <v>0</v>
      </c>
      <c r="K27" s="450">
        <v>0</v>
      </c>
      <c r="L27" s="450"/>
      <c r="M27" s="450"/>
      <c r="N27" s="109"/>
      <c r="O27" s="111">
        <v>1</v>
      </c>
      <c r="P27" s="102" t="s">
        <v>365</v>
      </c>
      <c r="Q27" s="102" t="s">
        <v>366</v>
      </c>
    </row>
    <row r="28" spans="1:23" ht="24.75" customHeight="1" x14ac:dyDescent="0.2">
      <c r="A28" s="97" t="str">
        <f>IF(C29&gt;0,"Do not complete","Oxygen content")</f>
        <v>Oxygen content</v>
      </c>
      <c r="B28" s="98" t="s">
        <v>6</v>
      </c>
      <c r="C28" s="409">
        <v>0</v>
      </c>
      <c r="D28" s="450">
        <v>0</v>
      </c>
      <c r="E28" s="450">
        <v>0</v>
      </c>
      <c r="F28" s="450">
        <v>0</v>
      </c>
      <c r="G28" s="450">
        <v>0</v>
      </c>
      <c r="H28" s="450">
        <v>0</v>
      </c>
      <c r="I28" s="409">
        <v>0</v>
      </c>
      <c r="J28" s="450">
        <v>0</v>
      </c>
      <c r="K28" s="450">
        <v>0</v>
      </c>
      <c r="L28" s="450"/>
      <c r="M28" s="450"/>
      <c r="N28" s="105"/>
      <c r="O28" s="230">
        <v>3.7</v>
      </c>
      <c r="P28" s="603" t="s">
        <v>367</v>
      </c>
      <c r="Q28" s="603" t="s">
        <v>368</v>
      </c>
      <c r="W28" s="42"/>
    </row>
    <row r="29" spans="1:23" ht="24.75" customHeight="1" x14ac:dyDescent="0.2">
      <c r="A29" s="135" t="str">
        <f>IF(C28&gt;0,"Do not complete","Oxygen content*
*petrol with 5% (v/v) or less ethanol content")</f>
        <v>Oxygen content*
*petrol with 5% (v/v) or less ethanol content</v>
      </c>
      <c r="B29" s="98" t="s">
        <v>6</v>
      </c>
      <c r="C29" s="409">
        <v>0</v>
      </c>
      <c r="D29" s="450">
        <v>0</v>
      </c>
      <c r="E29" s="450">
        <v>0</v>
      </c>
      <c r="F29" s="450">
        <v>0</v>
      </c>
      <c r="G29" s="450">
        <v>0</v>
      </c>
      <c r="H29" s="450">
        <v>0</v>
      </c>
      <c r="I29" s="409">
        <v>0</v>
      </c>
      <c r="J29" s="450">
        <v>0</v>
      </c>
      <c r="K29" s="450">
        <v>0</v>
      </c>
      <c r="L29" s="450"/>
      <c r="M29" s="450"/>
      <c r="N29" s="110"/>
      <c r="O29" s="231">
        <v>2.7</v>
      </c>
      <c r="P29" s="605"/>
      <c r="Q29" s="605"/>
      <c r="W29" s="42"/>
    </row>
    <row r="30" spans="1:23" ht="14.25" customHeight="1" x14ac:dyDescent="0.2">
      <c r="A30" s="33" t="s">
        <v>35</v>
      </c>
      <c r="B30" s="112"/>
      <c r="C30" s="409"/>
      <c r="D30" s="450"/>
      <c r="E30" s="450"/>
      <c r="F30" s="450"/>
      <c r="G30" s="450"/>
      <c r="H30" s="450"/>
      <c r="I30" s="409"/>
      <c r="J30" s="450"/>
      <c r="K30" s="450"/>
      <c r="L30" s="450"/>
      <c r="M30" s="450"/>
      <c r="N30" s="112"/>
      <c r="O30" s="113"/>
      <c r="P30" s="126"/>
      <c r="Q30" s="127"/>
      <c r="W30" s="42"/>
    </row>
    <row r="31" spans="1:23" ht="14.25" customHeight="1" x14ac:dyDescent="0.2">
      <c r="A31" s="116" t="s">
        <v>7</v>
      </c>
      <c r="B31" s="117" t="s">
        <v>228</v>
      </c>
      <c r="C31" s="409">
        <v>0</v>
      </c>
      <c r="D31" s="450">
        <v>0</v>
      </c>
      <c r="E31" s="450">
        <v>0</v>
      </c>
      <c r="F31" s="450">
        <v>0</v>
      </c>
      <c r="G31" s="450">
        <v>0</v>
      </c>
      <c r="H31" s="450">
        <v>0</v>
      </c>
      <c r="I31" s="409">
        <v>0</v>
      </c>
      <c r="J31" s="450">
        <v>0</v>
      </c>
      <c r="K31" s="450">
        <v>0</v>
      </c>
      <c r="L31" s="450"/>
      <c r="M31" s="450"/>
      <c r="N31" s="112"/>
      <c r="O31" s="113">
        <v>3</v>
      </c>
      <c r="P31" s="128"/>
      <c r="Q31" s="129"/>
    </row>
    <row r="32" spans="1:23" ht="14.25" customHeight="1" x14ac:dyDescent="0.2">
      <c r="A32" s="116" t="s">
        <v>8</v>
      </c>
      <c r="B32" s="117" t="s">
        <v>228</v>
      </c>
      <c r="C32" s="409">
        <v>0</v>
      </c>
      <c r="D32" s="450">
        <v>0</v>
      </c>
      <c r="E32" s="450">
        <v>0</v>
      </c>
      <c r="F32" s="450">
        <v>0</v>
      </c>
      <c r="G32" s="450">
        <v>0</v>
      </c>
      <c r="H32" s="450">
        <v>0</v>
      </c>
      <c r="I32" s="409">
        <v>0</v>
      </c>
      <c r="J32" s="450">
        <v>0</v>
      </c>
      <c r="K32" s="450">
        <v>0</v>
      </c>
      <c r="L32" s="450"/>
      <c r="M32" s="450"/>
      <c r="N32" s="112"/>
      <c r="O32" s="130">
        <v>10</v>
      </c>
      <c r="P32" s="128"/>
      <c r="Q32" s="129"/>
    </row>
    <row r="33" spans="1:152" ht="14.25" customHeight="1" x14ac:dyDescent="0.2">
      <c r="A33" s="116" t="s">
        <v>36</v>
      </c>
      <c r="B33" s="117" t="s">
        <v>228</v>
      </c>
      <c r="C33" s="409">
        <v>0</v>
      </c>
      <c r="D33" s="450">
        <v>0</v>
      </c>
      <c r="E33" s="450">
        <v>0</v>
      </c>
      <c r="F33" s="450">
        <v>0</v>
      </c>
      <c r="G33" s="450">
        <v>0</v>
      </c>
      <c r="H33" s="450">
        <v>0</v>
      </c>
      <c r="I33" s="409">
        <v>0</v>
      </c>
      <c r="J33" s="450">
        <v>0</v>
      </c>
      <c r="K33" s="450">
        <v>0</v>
      </c>
      <c r="L33" s="450"/>
      <c r="M33" s="450"/>
      <c r="N33" s="112"/>
      <c r="O33" s="130">
        <v>12</v>
      </c>
      <c r="P33" s="269" t="s">
        <v>79</v>
      </c>
      <c r="Q33" s="115">
        <v>1997</v>
      </c>
    </row>
    <row r="34" spans="1:152" ht="14.25" customHeight="1" x14ac:dyDescent="0.2">
      <c r="A34" s="116" t="s">
        <v>37</v>
      </c>
      <c r="B34" s="117" t="s">
        <v>228</v>
      </c>
      <c r="C34" s="409">
        <v>0</v>
      </c>
      <c r="D34" s="450">
        <v>0</v>
      </c>
      <c r="E34" s="450">
        <v>0</v>
      </c>
      <c r="F34" s="450">
        <v>0</v>
      </c>
      <c r="G34" s="450">
        <v>0</v>
      </c>
      <c r="H34" s="450">
        <v>0</v>
      </c>
      <c r="I34" s="409">
        <v>0</v>
      </c>
      <c r="J34" s="450">
        <v>0</v>
      </c>
      <c r="K34" s="450">
        <v>0</v>
      </c>
      <c r="L34" s="450"/>
      <c r="M34" s="450"/>
      <c r="N34" s="112"/>
      <c r="O34" s="130">
        <v>15</v>
      </c>
      <c r="P34" s="269" t="s">
        <v>195</v>
      </c>
      <c r="Q34" s="115">
        <v>2000</v>
      </c>
    </row>
    <row r="35" spans="1:152" ht="14.25" customHeight="1" x14ac:dyDescent="0.2">
      <c r="A35" s="116" t="s">
        <v>38</v>
      </c>
      <c r="B35" s="117" t="s">
        <v>228</v>
      </c>
      <c r="C35" s="409">
        <v>0</v>
      </c>
      <c r="D35" s="450">
        <v>0</v>
      </c>
      <c r="E35" s="450">
        <v>0</v>
      </c>
      <c r="F35" s="450">
        <v>0</v>
      </c>
      <c r="G35" s="450">
        <v>0</v>
      </c>
      <c r="H35" s="450">
        <v>0</v>
      </c>
      <c r="I35" s="409">
        <v>0</v>
      </c>
      <c r="J35" s="450">
        <v>0</v>
      </c>
      <c r="K35" s="450">
        <v>0</v>
      </c>
      <c r="L35" s="450"/>
      <c r="M35" s="450"/>
      <c r="N35" s="112"/>
      <c r="O35" s="130">
        <v>15</v>
      </c>
      <c r="P35" s="269" t="s">
        <v>362</v>
      </c>
      <c r="Q35" s="115">
        <v>2008</v>
      </c>
    </row>
    <row r="36" spans="1:152" s="132" customFormat="1" ht="21.75" customHeight="1" x14ac:dyDescent="0.2">
      <c r="A36" s="131" t="s">
        <v>189</v>
      </c>
      <c r="B36" s="117" t="s">
        <v>228</v>
      </c>
      <c r="C36" s="409">
        <v>0</v>
      </c>
      <c r="D36" s="450">
        <v>0</v>
      </c>
      <c r="E36" s="450">
        <v>0</v>
      </c>
      <c r="F36" s="450">
        <v>0</v>
      </c>
      <c r="G36" s="450">
        <v>0</v>
      </c>
      <c r="H36" s="450">
        <v>0</v>
      </c>
      <c r="I36" s="409">
        <v>0</v>
      </c>
      <c r="J36" s="450">
        <v>0</v>
      </c>
      <c r="K36" s="450">
        <v>0</v>
      </c>
      <c r="L36" s="450"/>
      <c r="M36" s="450"/>
      <c r="N36" s="112"/>
      <c r="O36" s="130">
        <v>22</v>
      </c>
      <c r="P36" s="128"/>
      <c r="Q36" s="129"/>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row>
    <row r="37" spans="1:152" ht="18" customHeight="1" x14ac:dyDescent="0.2">
      <c r="A37" s="120" t="s">
        <v>40</v>
      </c>
      <c r="B37" s="110" t="s">
        <v>228</v>
      </c>
      <c r="C37" s="409">
        <v>0</v>
      </c>
      <c r="D37" s="450">
        <v>0</v>
      </c>
      <c r="E37" s="450">
        <v>0</v>
      </c>
      <c r="F37" s="450">
        <v>0</v>
      </c>
      <c r="G37" s="450">
        <v>0</v>
      </c>
      <c r="H37" s="450">
        <v>0</v>
      </c>
      <c r="I37" s="409">
        <v>0</v>
      </c>
      <c r="J37" s="450">
        <v>0</v>
      </c>
      <c r="K37" s="450">
        <v>0</v>
      </c>
      <c r="L37" s="450"/>
      <c r="M37" s="450"/>
      <c r="N37" s="109"/>
      <c r="O37" s="133">
        <v>15</v>
      </c>
      <c r="P37" s="123"/>
      <c r="Q37" s="134"/>
    </row>
    <row r="38" spans="1:152" ht="57" customHeight="1" x14ac:dyDescent="0.2">
      <c r="A38" s="135" t="s">
        <v>41</v>
      </c>
      <c r="B38" s="136" t="s">
        <v>9</v>
      </c>
      <c r="C38" s="409">
        <v>0</v>
      </c>
      <c r="D38" s="450">
        <v>0</v>
      </c>
      <c r="E38" s="450">
        <v>0</v>
      </c>
      <c r="F38" s="450">
        <v>0</v>
      </c>
      <c r="G38" s="450">
        <v>0</v>
      </c>
      <c r="H38" s="450">
        <v>0</v>
      </c>
      <c r="I38" s="409">
        <v>0</v>
      </c>
      <c r="J38" s="450">
        <v>0</v>
      </c>
      <c r="K38" s="450">
        <v>0</v>
      </c>
      <c r="L38" s="450"/>
      <c r="M38" s="450"/>
      <c r="N38" s="136"/>
      <c r="O38" s="103">
        <v>10</v>
      </c>
      <c r="P38" s="137" t="s">
        <v>369</v>
      </c>
      <c r="Q38" s="137" t="s">
        <v>370</v>
      </c>
    </row>
    <row r="39" spans="1:152" ht="13.5" customHeight="1" x14ac:dyDescent="0.2">
      <c r="A39" s="97" t="s">
        <v>42</v>
      </c>
      <c r="B39" s="136" t="s">
        <v>10</v>
      </c>
      <c r="C39" s="409">
        <v>0</v>
      </c>
      <c r="D39" s="450">
        <v>0</v>
      </c>
      <c r="E39" s="450">
        <v>0</v>
      </c>
      <c r="F39" s="450">
        <v>0</v>
      </c>
      <c r="G39" s="450">
        <v>0</v>
      </c>
      <c r="H39" s="450">
        <v>0</v>
      </c>
      <c r="I39" s="409">
        <v>0</v>
      </c>
      <c r="J39" s="450">
        <v>0</v>
      </c>
      <c r="K39" s="450">
        <v>0</v>
      </c>
      <c r="L39" s="450"/>
      <c r="M39" s="450"/>
      <c r="N39" s="136"/>
      <c r="O39" s="138">
        <v>5.0000000000000001E-3</v>
      </c>
      <c r="P39" s="139" t="s">
        <v>80</v>
      </c>
      <c r="Q39" s="139">
        <v>1996</v>
      </c>
    </row>
    <row r="40" spans="1:152" s="82" customFormat="1" ht="22.5" customHeight="1" x14ac:dyDescent="0.2">
      <c r="A40" s="140" t="s">
        <v>348</v>
      </c>
      <c r="B40" s="141" t="s">
        <v>221</v>
      </c>
      <c r="C40" s="409">
        <v>0</v>
      </c>
      <c r="D40" s="450">
        <v>0</v>
      </c>
      <c r="E40" s="450">
        <v>0</v>
      </c>
      <c r="F40" s="450">
        <v>0</v>
      </c>
      <c r="G40" s="450">
        <v>0</v>
      </c>
      <c r="H40" s="450">
        <v>0</v>
      </c>
      <c r="I40" s="409">
        <v>0</v>
      </c>
      <c r="J40" s="450">
        <v>0</v>
      </c>
      <c r="K40" s="450">
        <v>0</v>
      </c>
      <c r="L40" s="450"/>
      <c r="M40" s="450"/>
      <c r="N40" s="141"/>
      <c r="O40" s="141">
        <v>2</v>
      </c>
      <c r="P40" s="217" t="s">
        <v>371</v>
      </c>
      <c r="Q40" s="217" t="s">
        <v>372</v>
      </c>
    </row>
    <row r="41" spans="1:152" s="142" customFormat="1" ht="3.75" customHeight="1" x14ac:dyDescent="0.2">
      <c r="A41" s="81"/>
      <c r="M41" s="4"/>
      <c r="N41" s="4"/>
    </row>
    <row r="42" spans="1:152" ht="13.5" customHeight="1" x14ac:dyDescent="0.25">
      <c r="A42" s="85" t="s">
        <v>82</v>
      </c>
      <c r="B42" s="143"/>
      <c r="C42" s="143"/>
      <c r="D42" s="143"/>
      <c r="E42" s="143"/>
      <c r="F42" s="143"/>
      <c r="G42" s="143"/>
      <c r="H42" s="143"/>
      <c r="I42" s="143"/>
      <c r="J42" s="143"/>
      <c r="K42" s="143"/>
      <c r="L42" s="143"/>
    </row>
    <row r="43" spans="1:152" ht="6" customHeight="1" x14ac:dyDescent="0.2">
      <c r="A43" s="144"/>
      <c r="B43" s="144"/>
      <c r="C43" s="144"/>
      <c r="D43" s="144"/>
      <c r="E43" s="144"/>
      <c r="F43" s="144"/>
      <c r="G43" s="144"/>
      <c r="H43" s="144"/>
      <c r="I43" s="144"/>
      <c r="J43" s="144"/>
      <c r="K43" s="144"/>
      <c r="L43" s="144"/>
    </row>
    <row r="44" spans="1:152" x14ac:dyDescent="0.2">
      <c r="A44" s="581" t="s">
        <v>43</v>
      </c>
      <c r="B44" s="582"/>
      <c r="C44" s="582"/>
      <c r="D44" s="583"/>
      <c r="E44" s="12"/>
      <c r="F44" s="12"/>
      <c r="G44" s="12"/>
      <c r="H44" s="12"/>
      <c r="I44" s="12"/>
      <c r="J44" s="12"/>
      <c r="K44" s="12"/>
      <c r="L44" s="12"/>
    </row>
    <row r="45" spans="1:152" ht="13.15" customHeight="1" x14ac:dyDescent="0.2">
      <c r="A45" s="141" t="s">
        <v>44</v>
      </c>
      <c r="B45" s="433">
        <v>0</v>
      </c>
      <c r="C45" s="141" t="s">
        <v>49</v>
      </c>
      <c r="D45" s="433">
        <v>0</v>
      </c>
      <c r="E45" s="597" t="s">
        <v>373</v>
      </c>
      <c r="F45" s="598"/>
      <c r="G45" s="598"/>
      <c r="H45" s="598"/>
      <c r="I45" s="598"/>
      <c r="J45" s="598"/>
      <c r="K45" s="598"/>
      <c r="L45" s="598"/>
    </row>
    <row r="46" spans="1:152" x14ac:dyDescent="0.2">
      <c r="A46" s="141" t="s">
        <v>45</v>
      </c>
      <c r="B46" s="433">
        <v>0</v>
      </c>
      <c r="C46" s="141" t="s">
        <v>12</v>
      </c>
      <c r="D46" s="433">
        <v>0</v>
      </c>
      <c r="E46" s="597"/>
      <c r="F46" s="598"/>
      <c r="G46" s="598"/>
      <c r="H46" s="598"/>
      <c r="I46" s="598"/>
      <c r="J46" s="598"/>
      <c r="K46" s="598"/>
      <c r="L46" s="598"/>
    </row>
    <row r="47" spans="1:152" ht="13.15" customHeight="1" x14ac:dyDescent="0.2">
      <c r="A47" s="141" t="s">
        <v>46</v>
      </c>
      <c r="B47" s="433">
        <v>0</v>
      </c>
      <c r="C47" s="141" t="s">
        <v>13</v>
      </c>
      <c r="D47" s="433">
        <v>0</v>
      </c>
      <c r="E47" s="597" t="s">
        <v>250</v>
      </c>
      <c r="F47" s="598"/>
      <c r="G47" s="598"/>
      <c r="H47" s="598"/>
      <c r="I47" s="598"/>
      <c r="J47" s="598"/>
      <c r="K47" s="598"/>
      <c r="L47" s="598"/>
    </row>
    <row r="48" spans="1:152" ht="13.15" customHeight="1" x14ac:dyDescent="0.2">
      <c r="A48" s="141" t="s">
        <v>11</v>
      </c>
      <c r="B48" s="433">
        <v>0</v>
      </c>
      <c r="C48" s="141" t="s">
        <v>50</v>
      </c>
      <c r="D48" s="433">
        <v>0</v>
      </c>
      <c r="E48" s="597" t="s">
        <v>251</v>
      </c>
      <c r="F48" s="598"/>
      <c r="G48" s="598"/>
      <c r="H48" s="598"/>
      <c r="I48" s="598"/>
      <c r="J48" s="598"/>
      <c r="K48" s="598"/>
      <c r="L48" s="598"/>
    </row>
    <row r="49" spans="1:14" ht="13.15" customHeight="1" x14ac:dyDescent="0.2">
      <c r="A49" s="141" t="s">
        <v>47</v>
      </c>
      <c r="B49" s="433">
        <v>0</v>
      </c>
      <c r="C49" s="141" t="s">
        <v>14</v>
      </c>
      <c r="D49" s="433">
        <v>0</v>
      </c>
      <c r="E49" s="597" t="s">
        <v>252</v>
      </c>
      <c r="F49" s="598"/>
      <c r="G49" s="598"/>
      <c r="H49" s="598"/>
      <c r="I49" s="598"/>
      <c r="J49" s="598"/>
      <c r="K49" s="598"/>
      <c r="L49" s="598"/>
    </row>
    <row r="50" spans="1:14" ht="13.5" customHeight="1" thickBot="1" x14ac:dyDescent="0.25">
      <c r="A50" s="141" t="s">
        <v>48</v>
      </c>
      <c r="B50" s="433">
        <v>0</v>
      </c>
      <c r="C50" s="141" t="s">
        <v>51</v>
      </c>
      <c r="D50" s="433">
        <v>0</v>
      </c>
      <c r="E50" s="618" t="s">
        <v>190</v>
      </c>
      <c r="F50" s="598"/>
      <c r="G50" s="598"/>
      <c r="H50" s="598"/>
      <c r="I50" s="598"/>
      <c r="J50" s="598"/>
      <c r="K50" s="598"/>
      <c r="L50" s="598"/>
    </row>
    <row r="51" spans="1:14" ht="13.15" customHeight="1" thickBot="1" x14ac:dyDescent="0.25">
      <c r="C51" s="145" t="s">
        <v>244</v>
      </c>
      <c r="D51" s="434">
        <f>SUM(B45:B50,D45:D50)</f>
        <v>0</v>
      </c>
      <c r="E51" s="619" t="s">
        <v>256</v>
      </c>
      <c r="F51" s="620"/>
      <c r="G51" s="620"/>
      <c r="H51" s="620"/>
      <c r="I51" s="620"/>
      <c r="J51" s="620"/>
      <c r="K51" s="620"/>
      <c r="L51" s="620"/>
    </row>
    <row r="52" spans="1:14" ht="8.25" customHeight="1" x14ac:dyDescent="0.2">
      <c r="C52" s="12"/>
      <c r="D52" s="12"/>
      <c r="E52" s="12"/>
      <c r="F52" s="12"/>
      <c r="G52" s="12"/>
      <c r="H52" s="12"/>
      <c r="I52" s="12"/>
      <c r="J52" s="12"/>
      <c r="K52" s="12"/>
      <c r="L52" s="12"/>
    </row>
    <row r="53" spans="1:14" ht="15" customHeight="1" x14ac:dyDescent="0.2">
      <c r="A53" s="146" t="s">
        <v>96</v>
      </c>
    </row>
    <row r="54" spans="1:14" ht="41.25" customHeight="1" x14ac:dyDescent="0.2">
      <c r="A54" s="611"/>
      <c r="B54" s="612"/>
      <c r="C54" s="612"/>
      <c r="D54" s="612"/>
      <c r="E54" s="612"/>
      <c r="F54" s="612"/>
      <c r="G54" s="612"/>
      <c r="H54" s="612"/>
      <c r="I54" s="612"/>
      <c r="J54" s="612"/>
      <c r="K54" s="612"/>
      <c r="L54" s="613"/>
    </row>
    <row r="55" spans="1:14" ht="6.75" customHeight="1" x14ac:dyDescent="0.2">
      <c r="A55" s="147"/>
      <c r="B55" s="143"/>
      <c r="C55" s="143"/>
      <c r="D55" s="143"/>
      <c r="E55" s="143"/>
      <c r="F55" s="143"/>
      <c r="G55" s="143"/>
      <c r="H55" s="143"/>
      <c r="I55" s="143"/>
      <c r="J55" s="143"/>
      <c r="K55" s="143"/>
      <c r="L55" s="143"/>
    </row>
    <row r="56" spans="1:14" ht="6" customHeight="1" x14ac:dyDescent="0.2">
      <c r="A56" s="146"/>
    </row>
    <row r="57" spans="1:14" ht="18" customHeight="1" x14ac:dyDescent="0.25">
      <c r="A57" s="148" t="s">
        <v>73</v>
      </c>
    </row>
    <row r="58" spans="1:14" ht="9" customHeight="1" x14ac:dyDescent="0.2"/>
    <row r="59" spans="1:14" ht="13.5" customHeight="1" x14ac:dyDescent="0.2">
      <c r="A59" s="86" t="s">
        <v>54</v>
      </c>
      <c r="B59" s="86" t="s">
        <v>20</v>
      </c>
      <c r="C59" s="614" t="s">
        <v>349</v>
      </c>
      <c r="D59" s="615"/>
      <c r="E59" s="615"/>
      <c r="F59" s="615"/>
      <c r="G59" s="615"/>
      <c r="H59" s="615"/>
      <c r="I59" s="616"/>
      <c r="J59" s="614" t="s">
        <v>70</v>
      </c>
      <c r="K59" s="621"/>
      <c r="L59" s="621"/>
      <c r="M59" s="621"/>
      <c r="N59" s="149"/>
    </row>
    <row r="60" spans="1:14" ht="22.5" customHeight="1" x14ac:dyDescent="0.2">
      <c r="A60" s="87"/>
      <c r="B60" s="87"/>
      <c r="C60" s="150" t="s">
        <v>63</v>
      </c>
      <c r="D60" s="150" t="s">
        <v>72</v>
      </c>
      <c r="E60" s="150" t="s">
        <v>64</v>
      </c>
      <c r="F60" s="607" t="s">
        <v>68</v>
      </c>
      <c r="G60" s="608"/>
      <c r="H60" s="150"/>
      <c r="I60" s="427"/>
      <c r="J60" s="609" t="s">
        <v>207</v>
      </c>
      <c r="K60" s="428" t="s">
        <v>71</v>
      </c>
      <c r="L60" s="614" t="s">
        <v>76</v>
      </c>
      <c r="M60" s="617"/>
    </row>
    <row r="61" spans="1:14" ht="22.5" customHeight="1" x14ac:dyDescent="0.2">
      <c r="A61" s="87"/>
      <c r="B61" s="87"/>
      <c r="C61" s="150"/>
      <c r="D61" s="150"/>
      <c r="E61" s="150"/>
      <c r="F61" s="415" t="s">
        <v>22</v>
      </c>
      <c r="G61" s="415" t="s">
        <v>23</v>
      </c>
      <c r="H61" s="150" t="s">
        <v>69</v>
      </c>
      <c r="I61" s="427"/>
      <c r="J61" s="610"/>
      <c r="K61" s="428"/>
      <c r="L61" s="430"/>
      <c r="M61" s="429"/>
    </row>
    <row r="62" spans="1:14" ht="13.5" customHeight="1" x14ac:dyDescent="0.2">
      <c r="A62" s="152" t="str">
        <f>'Methods&amp;Limits'!A9</f>
        <v>Research Octane Number (RON)</v>
      </c>
      <c r="B62" s="153" t="str">
        <f>'Methods&amp;Limits'!B9</f>
        <v>--</v>
      </c>
      <c r="C62" s="38" t="str">
        <f>'Methods&amp;Limits'!E9</f>
        <v>EN-ISO 5164</v>
      </c>
      <c r="D62" s="154">
        <f>'Methods&amp;Limits'!F9</f>
        <v>2005</v>
      </c>
      <c r="E62" s="242">
        <f>'Methods&amp;Limits'!G9</f>
        <v>0.7</v>
      </c>
      <c r="F62" s="38">
        <f>'Methods&amp;Limits'!H9</f>
        <v>94.587000000000003</v>
      </c>
      <c r="G62" s="216"/>
      <c r="H62" s="276" t="str">
        <f>IF(D17="","",IF(D17&lt;F62,"Yes",""))</f>
        <v>Yes</v>
      </c>
      <c r="I62" s="426"/>
      <c r="J62" s="258"/>
      <c r="K62" s="258"/>
      <c r="L62" s="573"/>
      <c r="M62" s="574"/>
    </row>
    <row r="63" spans="1:14" ht="13.5" customHeight="1" x14ac:dyDescent="0.2">
      <c r="A63" s="155" t="str">
        <f>'Methods&amp;Limits'!A10</f>
        <v>(RON 91 fuel only)</v>
      </c>
      <c r="B63" s="156" t="str">
        <f>'Methods&amp;Limits'!B10</f>
        <v>--</v>
      </c>
      <c r="C63" s="38" t="str">
        <f>'Methods&amp;Limits'!E10</f>
        <v>EN-ISO 5164</v>
      </c>
      <c r="D63" s="157">
        <f>'Methods&amp;Limits'!F10</f>
        <v>2005</v>
      </c>
      <c r="E63" s="243">
        <f>'Methods&amp;Limits'!G10</f>
        <v>0.7</v>
      </c>
      <c r="F63" s="159">
        <f>'Methods&amp;Limits'!H10</f>
        <v>90.587000000000003</v>
      </c>
      <c r="G63" s="159"/>
      <c r="H63" s="276" t="str">
        <f>IF(D17="","",IF(D17&lt;F63,"Yes",""))</f>
        <v>Yes</v>
      </c>
      <c r="I63" s="426"/>
      <c r="J63" s="258"/>
      <c r="K63" s="258"/>
      <c r="L63" s="573"/>
      <c r="M63" s="574"/>
    </row>
    <row r="64" spans="1:14" ht="13.5" customHeight="1" x14ac:dyDescent="0.2">
      <c r="A64" s="152" t="str">
        <f>'Methods&amp;Limits'!A11</f>
        <v>Motor Octane Number (MON)</v>
      </c>
      <c r="B64" s="153" t="str">
        <f>'Methods&amp;Limits'!B11</f>
        <v>--</v>
      </c>
      <c r="C64" s="38" t="str">
        <f>'Methods&amp;Limits'!E11</f>
        <v>EN-ISO 5163</v>
      </c>
      <c r="D64" s="157">
        <f>'Methods&amp;Limits'!F11</f>
        <v>2005</v>
      </c>
      <c r="E64" s="243">
        <f>'Methods&amp;Limits'!G11</f>
        <v>0.9</v>
      </c>
      <c r="F64" s="159">
        <f>'Methods&amp;Limits'!H11</f>
        <v>84.468999999999994</v>
      </c>
      <c r="G64" s="159"/>
      <c r="H64" s="276" t="str">
        <f>IF(D18="","",IF(D18&lt;F64,"Yes",""))</f>
        <v>Yes</v>
      </c>
      <c r="I64" s="426"/>
      <c r="J64" s="258"/>
      <c r="K64" s="258"/>
      <c r="L64" s="573"/>
      <c r="M64" s="574"/>
    </row>
    <row r="65" spans="1:13" ht="13.5" customHeight="1" x14ac:dyDescent="0.2">
      <c r="A65" s="155" t="str">
        <f>'Methods&amp;Limits'!A12</f>
        <v>(RON 91 fuel only)</v>
      </c>
      <c r="B65" s="156" t="str">
        <f>'Methods&amp;Limits'!B12</f>
        <v>--</v>
      </c>
      <c r="C65" s="38" t="str">
        <f>'Methods&amp;Limits'!E12</f>
        <v>EN-ISO 5163</v>
      </c>
      <c r="D65" s="157">
        <f>'Methods&amp;Limits'!F12</f>
        <v>2005</v>
      </c>
      <c r="E65" s="243">
        <f>'Methods&amp;Limits'!G12</f>
        <v>0.9</v>
      </c>
      <c r="F65" s="159">
        <f>'Methods&amp;Limits'!H12</f>
        <v>80.468999999999994</v>
      </c>
      <c r="G65" s="159"/>
      <c r="H65" s="276" t="str">
        <f>IF(D18="","",IF(D18&lt;F65,"Yes",""))</f>
        <v>Yes</v>
      </c>
      <c r="I65" s="426"/>
      <c r="J65" s="258"/>
      <c r="K65" s="258"/>
      <c r="L65" s="573"/>
      <c r="M65" s="574"/>
    </row>
    <row r="66" spans="1:13" ht="13.5" customHeight="1" x14ac:dyDescent="0.2">
      <c r="A66" s="152" t="str">
        <f>'Methods&amp;Limits'!A13</f>
        <v>Vapour Pressure, DVPE</v>
      </c>
      <c r="B66" s="153"/>
      <c r="C66" s="160"/>
      <c r="D66" s="161"/>
      <c r="E66" s="244"/>
      <c r="F66" s="162"/>
      <c r="G66" s="163"/>
      <c r="H66" s="277"/>
      <c r="I66" s="285"/>
      <c r="J66" s="285"/>
      <c r="K66" s="285"/>
      <c r="L66" s="285"/>
      <c r="M66" s="211"/>
    </row>
    <row r="67" spans="1:13" ht="13.5" customHeight="1" x14ac:dyDescent="0.2">
      <c r="A67" s="164" t="str">
        <f>'Methods&amp;Limits'!A14</f>
        <v>--summer period (normal)</v>
      </c>
      <c r="B67" s="165" t="str">
        <f>'Methods&amp;Limits'!B14</f>
        <v>kPa</v>
      </c>
      <c r="C67" s="38" t="str">
        <f>'Methods&amp;Limits'!E14</f>
        <v>EN 13016-1</v>
      </c>
      <c r="D67" s="157">
        <f>'Methods&amp;Limits'!F14</f>
        <v>2007</v>
      </c>
      <c r="E67" s="243">
        <f>'Methods&amp;Limits'!G14</f>
        <v>2.2000000000000002</v>
      </c>
      <c r="F67" s="158"/>
      <c r="G67" s="166">
        <f>'Methods&amp;Limits'!I14</f>
        <v>61.298000000000002</v>
      </c>
      <c r="H67" s="276"/>
      <c r="I67" s="426"/>
      <c r="J67" s="258"/>
      <c r="K67" s="258"/>
      <c r="L67" s="573"/>
      <c r="M67" s="574"/>
    </row>
    <row r="68" spans="1:13" ht="13.5" customHeight="1" x14ac:dyDescent="0.2">
      <c r="A68" s="167" t="str">
        <f>'Methods&amp;Limits'!A15</f>
        <v>-- Petrol with bioethanol content 0-2</v>
      </c>
      <c r="B68" s="165" t="str">
        <f>'Methods&amp;Limits'!B15</f>
        <v>kPa</v>
      </c>
      <c r="C68" s="38" t="str">
        <f>'Methods&amp;Limits'!E15</f>
        <v>EN 1601</v>
      </c>
      <c r="D68" s="157">
        <f>'Methods&amp;Limits'!F15</f>
        <v>1997</v>
      </c>
      <c r="E68" s="243">
        <f>'Methods&amp;Limits'!G15</f>
        <v>2.2999999999999998</v>
      </c>
      <c r="F68" s="158"/>
      <c r="G68" s="166">
        <f>'Methods&amp;Limits'!I15</f>
        <v>67.307000000000002</v>
      </c>
      <c r="H68" s="276"/>
      <c r="I68" s="426"/>
      <c r="J68" s="258"/>
      <c r="K68" s="258"/>
      <c r="L68" s="573"/>
      <c r="M68" s="574"/>
    </row>
    <row r="69" spans="1:13" ht="13.5" customHeight="1" x14ac:dyDescent="0.2">
      <c r="A69" s="168" t="str">
        <f>'Methods&amp;Limits'!A16</f>
        <v>-- Petrol with bioethanol content 2-4</v>
      </c>
      <c r="B69" s="165" t="str">
        <f>'Methods&amp;Limits'!B16</f>
        <v>kPa</v>
      </c>
      <c r="C69" s="38" t="str">
        <f>'Methods&amp;Limits'!E16</f>
        <v>EN 1601</v>
      </c>
      <c r="D69" s="157">
        <f>'Methods&amp;Limits'!F16</f>
        <v>1997</v>
      </c>
      <c r="E69" s="243">
        <f>'Methods&amp;Limits'!G16</f>
        <v>2.2999999999999998</v>
      </c>
      <c r="F69" s="158"/>
      <c r="G69" s="166">
        <f>'Methods&amp;Limits'!I16</f>
        <v>69.156999999999996</v>
      </c>
      <c r="H69" s="276"/>
      <c r="I69" s="426"/>
      <c r="J69" s="258"/>
      <c r="K69" s="258"/>
      <c r="L69" s="573"/>
      <c r="M69" s="574"/>
    </row>
    <row r="70" spans="1:13" ht="13.5" customHeight="1" x14ac:dyDescent="0.2">
      <c r="A70" s="168" t="str">
        <f>'Methods&amp;Limits'!A17</f>
        <v>-- Petrol with bioethanol content 4-6</v>
      </c>
      <c r="B70" s="165" t="str">
        <f>'Methods&amp;Limits'!B17</f>
        <v>kPa</v>
      </c>
      <c r="C70" s="38" t="str">
        <f>'Methods&amp;Limits'!E17</f>
        <v>EN 1601</v>
      </c>
      <c r="D70" s="157">
        <f>'Methods&amp;Limits'!F17</f>
        <v>1997</v>
      </c>
      <c r="E70" s="243">
        <f>'Methods&amp;Limits'!G17</f>
        <v>2.2999999999999998</v>
      </c>
      <c r="F70" s="158"/>
      <c r="G70" s="166">
        <f>'Methods&amp;Limits'!I17</f>
        <v>69.356999999999999</v>
      </c>
      <c r="H70" s="276"/>
      <c r="I70" s="426"/>
      <c r="J70" s="258"/>
      <c r="K70" s="258"/>
      <c r="L70" s="573"/>
      <c r="M70" s="574"/>
    </row>
    <row r="71" spans="1:13" ht="13.5" customHeight="1" x14ac:dyDescent="0.2">
      <c r="A71" s="168" t="str">
        <f>'Methods&amp;Limits'!A18</f>
        <v>-- Petrol with bioethanol content 6-8</v>
      </c>
      <c r="B71" s="165" t="str">
        <f>'Methods&amp;Limits'!B18</f>
        <v>kPa</v>
      </c>
      <c r="C71" s="38" t="str">
        <f>'Methods&amp;Limits'!E18</f>
        <v>EN 1601</v>
      </c>
      <c r="D71" s="157">
        <f>'Methods&amp;Limits'!F18</f>
        <v>1997</v>
      </c>
      <c r="E71" s="243">
        <f>'Methods&amp;Limits'!G18</f>
        <v>2.2999999999999998</v>
      </c>
      <c r="F71" s="158"/>
      <c r="G71" s="166">
        <f>'Methods&amp;Limits'!I18</f>
        <v>69.236999999999995</v>
      </c>
      <c r="H71" s="276"/>
      <c r="I71" s="426"/>
      <c r="J71" s="258"/>
      <c r="K71" s="258"/>
      <c r="L71" s="573"/>
      <c r="M71" s="574"/>
    </row>
    <row r="72" spans="1:13" ht="13.5" customHeight="1" x14ac:dyDescent="0.2">
      <c r="A72" s="168" t="str">
        <f>'Methods&amp;Limits'!A19</f>
        <v>-- Petrol with bioethanol content 8-10</v>
      </c>
      <c r="B72" s="165" t="str">
        <f>'Methods&amp;Limits'!B19</f>
        <v>kPa</v>
      </c>
      <c r="C72" s="38" t="str">
        <f>'Methods&amp;Limits'!E19</f>
        <v>EN 1601</v>
      </c>
      <c r="D72" s="157">
        <f>'Methods&amp;Limits'!F19</f>
        <v>1997</v>
      </c>
      <c r="E72" s="243">
        <f>'Methods&amp;Limits'!G19</f>
        <v>2.2999999999999998</v>
      </c>
      <c r="F72" s="158"/>
      <c r="G72" s="166">
        <f>'Methods&amp;Limits'!I19</f>
        <v>69.117000000000004</v>
      </c>
      <c r="H72" s="276"/>
      <c r="I72" s="426"/>
      <c r="J72" s="258"/>
      <c r="K72" s="258"/>
      <c r="L72" s="573"/>
      <c r="M72" s="574"/>
    </row>
    <row r="73" spans="1:13" ht="22.5" customHeight="1" x14ac:dyDescent="0.2">
      <c r="A73" s="169" t="str">
        <f>'Methods&amp;Limits'!A20</f>
        <v>--summer period (arctic or severe weather conditions)</v>
      </c>
      <c r="B73" s="156" t="str">
        <f>'Methods&amp;Limits'!B20</f>
        <v>kPa</v>
      </c>
      <c r="C73" s="38" t="str">
        <f>'Methods&amp;Limits'!E20</f>
        <v>EN 13016-1</v>
      </c>
      <c r="D73" s="34">
        <f>'Methods&amp;Limits'!F20</f>
        <v>2007</v>
      </c>
      <c r="E73" s="243">
        <f>'Methods&amp;Limits'!G20</f>
        <v>2.2999999999999998</v>
      </c>
      <c r="F73" s="158"/>
      <c r="G73" s="166">
        <f>'Methods&amp;Limits'!I20</f>
        <v>71.356999999999999</v>
      </c>
      <c r="H73" s="276"/>
      <c r="I73" s="426"/>
      <c r="J73" s="258"/>
      <c r="K73" s="258"/>
      <c r="L73" s="573"/>
      <c r="M73" s="574"/>
    </row>
    <row r="74" spans="1:13" ht="13.5" customHeight="1" x14ac:dyDescent="0.2">
      <c r="A74" s="152" t="str">
        <f>'Methods&amp;Limits'!A21</f>
        <v>Distillation *</v>
      </c>
      <c r="B74" s="153"/>
      <c r="C74" s="160"/>
      <c r="D74" s="161"/>
      <c r="E74" s="244"/>
      <c r="F74" s="162"/>
      <c r="G74" s="163"/>
      <c r="H74" s="277"/>
      <c r="I74" s="285"/>
      <c r="J74" s="285"/>
      <c r="K74" s="285"/>
      <c r="L74" s="285"/>
      <c r="M74" s="211"/>
    </row>
    <row r="75" spans="1:13" ht="13.5" customHeight="1" x14ac:dyDescent="0.2">
      <c r="A75" s="164" t="str">
        <f>'Methods&amp;Limits'!A22</f>
        <v>--evaporated at 100 oC</v>
      </c>
      <c r="B75" s="165" t="str">
        <f>'Methods&amp;Limits'!B22</f>
        <v>% V/V</v>
      </c>
      <c r="C75" s="38" t="str">
        <f>'Methods&amp;Limits'!E22</f>
        <v>EN-ISO 3405</v>
      </c>
      <c r="D75" s="157">
        <f>'Methods&amp;Limits'!F22</f>
        <v>2000</v>
      </c>
      <c r="E75" s="250">
        <f>'Methods&amp;Limits'!G22</f>
        <v>4</v>
      </c>
      <c r="F75" s="159">
        <f>'Methods&amp;Limits'!H22</f>
        <v>43.64</v>
      </c>
      <c r="G75" s="159"/>
      <c r="H75" s="276" t="str">
        <f>IF(D22="","",IF(D22&lt;F75,"Yes",""))</f>
        <v>Yes</v>
      </c>
      <c r="I75" s="426"/>
      <c r="J75" s="258"/>
      <c r="K75" s="258"/>
      <c r="L75" s="573"/>
      <c r="M75" s="574"/>
    </row>
    <row r="76" spans="1:13" ht="13.5" customHeight="1" x14ac:dyDescent="0.2">
      <c r="A76" s="164" t="str">
        <f>'Methods&amp;Limits'!A23</f>
        <v xml:space="preserve">-- evaporated at 150 oC </v>
      </c>
      <c r="B76" s="156" t="str">
        <f>'Methods&amp;Limits'!B23</f>
        <v>% V/V</v>
      </c>
      <c r="C76" s="38" t="str">
        <f>'Methods&amp;Limits'!E23</f>
        <v>EN-ISO 3405</v>
      </c>
      <c r="D76" s="157">
        <f>'Methods&amp;Limits'!F23</f>
        <v>2000</v>
      </c>
      <c r="E76" s="250">
        <f>'Methods&amp;Limits'!G23</f>
        <v>4</v>
      </c>
      <c r="F76" s="159">
        <f>'Methods&amp;Limits'!H23</f>
        <v>72.64</v>
      </c>
      <c r="G76" s="159"/>
      <c r="H76" s="276" t="str">
        <f>IF(D23="","",IF(D23&lt;F76,"Yes",""))</f>
        <v>Yes</v>
      </c>
      <c r="I76" s="426"/>
      <c r="J76" s="258"/>
      <c r="K76" s="258"/>
      <c r="L76" s="573"/>
      <c r="M76" s="574"/>
    </row>
    <row r="77" spans="1:13" ht="13.5" customHeight="1" x14ac:dyDescent="0.2">
      <c r="A77" s="152" t="str">
        <f>'Methods&amp;Limits'!A24</f>
        <v>Hydrocarbon analysis</v>
      </c>
      <c r="B77" s="153"/>
      <c r="C77" s="160"/>
      <c r="D77" s="161"/>
      <c r="E77" s="244"/>
      <c r="F77" s="162"/>
      <c r="G77" s="163"/>
      <c r="H77" s="277" t="str">
        <f>IF(D24&lt;F77,"Yes","")</f>
        <v/>
      </c>
      <c r="I77" s="285"/>
      <c r="J77" s="285"/>
      <c r="K77" s="285"/>
      <c r="L77" s="285"/>
      <c r="M77" s="211"/>
    </row>
    <row r="78" spans="1:13" ht="13.5" customHeight="1" x14ac:dyDescent="0.2">
      <c r="A78" s="164" t="str">
        <f>'Methods&amp;Limits'!A25</f>
        <v>-- Olefins</v>
      </c>
      <c r="B78" s="165" t="str">
        <f>'Methods&amp;Limits'!B25</f>
        <v>% V/V</v>
      </c>
      <c r="C78" s="38" t="str">
        <f>'Methods&amp;Limits'!E25</f>
        <v>EN 15553</v>
      </c>
      <c r="D78" s="157">
        <f>'Methods&amp;Limits'!F25</f>
        <v>2007</v>
      </c>
      <c r="E78" s="243">
        <f>'Methods&amp;Limits'!G25</f>
        <v>6.4</v>
      </c>
      <c r="F78" s="158"/>
      <c r="G78" s="166">
        <f>'Methods&amp;Limits'!I25</f>
        <v>21.776</v>
      </c>
      <c r="H78" s="276" t="str">
        <f>IF($E$25&gt;G78,"Yes","")</f>
        <v/>
      </c>
      <c r="I78" s="426"/>
      <c r="J78" s="258"/>
      <c r="K78" s="258"/>
      <c r="L78" s="573"/>
      <c r="M78" s="574"/>
    </row>
    <row r="79" spans="1:13" ht="13.5" customHeight="1" x14ac:dyDescent="0.2">
      <c r="A79" s="170"/>
      <c r="B79" s="165"/>
      <c r="C79" s="38" t="str">
        <f>'Methods&amp;Limits'!E26</f>
        <v>EN-ISO 22854</v>
      </c>
      <c r="D79" s="157">
        <f>'Methods&amp;Limits'!F26</f>
        <v>2008</v>
      </c>
      <c r="E79" s="243">
        <f>'Methods&amp;Limits'!G26</f>
        <v>2.6</v>
      </c>
      <c r="F79" s="158"/>
      <c r="G79" s="166">
        <f>'Methods&amp;Limits'!I26</f>
        <v>19.533999999999999</v>
      </c>
      <c r="H79" s="276" t="str">
        <f>IF($E$25&gt;G79,"Yes","")</f>
        <v/>
      </c>
      <c r="I79" s="426"/>
      <c r="J79" s="258"/>
      <c r="K79" s="258"/>
      <c r="L79" s="573"/>
      <c r="M79" s="574"/>
    </row>
    <row r="80" spans="1:13" ht="13.5" customHeight="1" x14ac:dyDescent="0.2">
      <c r="A80" s="170" t="str">
        <f>'Methods&amp;Limits'!A27</f>
        <v>*without oxygenates</v>
      </c>
      <c r="B80" s="165"/>
      <c r="C80" s="38" t="str">
        <f>'Methods&amp;Limits'!E27</f>
        <v>EN 15553</v>
      </c>
      <c r="D80" s="157">
        <f>'Methods&amp;Limits'!F27</f>
        <v>2007</v>
      </c>
      <c r="E80" s="243" t="str">
        <f>'Methods&amp;Limits'!G27</f>
        <v>-</v>
      </c>
      <c r="F80" s="158"/>
      <c r="G80" s="166" t="str">
        <f>'Methods&amp;Limits'!I27</f>
        <v>-</v>
      </c>
      <c r="H80" s="276" t="str">
        <f>IF($E$25&gt;G80,"Yes","")</f>
        <v/>
      </c>
      <c r="I80" s="426"/>
      <c r="J80" s="258"/>
      <c r="K80" s="258"/>
      <c r="L80" s="573"/>
      <c r="M80" s="574"/>
    </row>
    <row r="81" spans="1:13" ht="13.5" customHeight="1" x14ac:dyDescent="0.2">
      <c r="A81" s="170"/>
      <c r="B81" s="165"/>
      <c r="C81" s="38" t="str">
        <f>'Methods&amp;Limits'!E28</f>
        <v>EN-ISO 22854</v>
      </c>
      <c r="D81" s="157">
        <f>'Methods&amp;Limits'!F28</f>
        <v>2008</v>
      </c>
      <c r="E81" s="243" t="str">
        <f>'Methods&amp;Limits'!G28</f>
        <v>-</v>
      </c>
      <c r="F81" s="158"/>
      <c r="G81" s="166" t="str">
        <f>'Methods&amp;Limits'!I28</f>
        <v>-</v>
      </c>
      <c r="H81" s="276" t="str">
        <f>IF($E$25&gt;G81,"Yes","")</f>
        <v/>
      </c>
      <c r="I81" s="426"/>
      <c r="J81" s="258"/>
      <c r="K81" s="258"/>
      <c r="L81" s="573"/>
      <c r="M81" s="574"/>
    </row>
    <row r="82" spans="1:13" ht="13.5" customHeight="1" x14ac:dyDescent="0.2">
      <c r="A82" s="164" t="str">
        <f>'Methods&amp;Limits'!A29</f>
        <v>-- Olefins (RON 91 fuel only)***</v>
      </c>
      <c r="B82" s="165" t="str">
        <f>'Methods&amp;Limits'!B29</f>
        <v>% V/V</v>
      </c>
      <c r="C82" s="38" t="str">
        <f>'Methods&amp;Limits'!E29</f>
        <v>ASTM D1319</v>
      </c>
      <c r="D82" s="157">
        <f>'Methods&amp;Limits'!F29</f>
        <v>1995</v>
      </c>
      <c r="E82" s="243">
        <f>'Methods&amp;Limits'!G29</f>
        <v>5.0999999999999996</v>
      </c>
      <c r="F82" s="158"/>
      <c r="G82" s="166">
        <f>'Methods&amp;Limits'!I29</f>
        <v>24.009</v>
      </c>
      <c r="H82" s="276" t="str">
        <f>IF($E$25&gt;G82,"Yes","")</f>
        <v/>
      </c>
      <c r="I82" s="426"/>
      <c r="J82" s="258"/>
      <c r="K82" s="258"/>
      <c r="L82" s="573"/>
      <c r="M82" s="574"/>
    </row>
    <row r="83" spans="1:13" ht="13.5" customHeight="1" x14ac:dyDescent="0.2">
      <c r="A83" s="171" t="str">
        <f>'Methods&amp;Limits'!A30</f>
        <v>-- Aromatics (from 2005)</v>
      </c>
      <c r="B83" s="165"/>
      <c r="C83" s="38" t="str">
        <f>'Methods&amp;Limits'!E30</f>
        <v>EN-ISO 22854</v>
      </c>
      <c r="D83" s="157">
        <f>'Methods&amp;Limits'!F30</f>
        <v>2008</v>
      </c>
      <c r="E83" s="243">
        <f>'Methods&amp;Limits'!G30</f>
        <v>1.7</v>
      </c>
      <c r="F83" s="158"/>
      <c r="G83" s="166">
        <f>'Methods&amp;Limits'!I30</f>
        <v>36.003</v>
      </c>
      <c r="H83" s="276" t="str">
        <f>IF($E$26&gt;G83,"Yes","")</f>
        <v/>
      </c>
      <c r="I83" s="426"/>
      <c r="J83" s="258"/>
      <c r="K83" s="258"/>
      <c r="L83" s="573"/>
      <c r="M83" s="574"/>
    </row>
    <row r="84" spans="1:13" ht="13.5" customHeight="1" x14ac:dyDescent="0.2">
      <c r="A84" s="171" t="str">
        <f>'Methods&amp;Limits'!A31</f>
        <v>-- Benzene</v>
      </c>
      <c r="B84" s="165" t="str">
        <f>'Methods&amp;Limits'!B31</f>
        <v>% V/V</v>
      </c>
      <c r="C84" s="38" t="str">
        <f>'Methods&amp;Limits'!E31</f>
        <v>EN 12177</v>
      </c>
      <c r="D84" s="157">
        <f>'Methods&amp;Limits'!F31</f>
        <v>1998</v>
      </c>
      <c r="E84" s="245">
        <f>'Methods&amp;Limits'!G31</f>
        <v>0.1</v>
      </c>
      <c r="F84" s="158"/>
      <c r="G84" s="166">
        <f>'Methods&amp;Limits'!I31</f>
        <v>1.0589999999999999</v>
      </c>
      <c r="H84" s="276" t="str">
        <f>IF(E27&gt;G84,"Yes","")</f>
        <v/>
      </c>
      <c r="I84" s="426"/>
      <c r="J84" s="258"/>
      <c r="K84" s="258"/>
      <c r="L84" s="573"/>
      <c r="M84" s="574"/>
    </row>
    <row r="85" spans="1:13" ht="13.5" customHeight="1" x14ac:dyDescent="0.2">
      <c r="A85" s="171"/>
      <c r="B85" s="165"/>
      <c r="C85" s="38" t="str">
        <f>'Methods&amp;Limits'!E32</f>
        <v>EN 238</v>
      </c>
      <c r="D85" s="157">
        <f>'Methods&amp;Limits'!F32</f>
        <v>1996</v>
      </c>
      <c r="E85" s="166">
        <f>'Methods&amp;Limits'!G32</f>
        <v>0.17</v>
      </c>
      <c r="F85" s="158"/>
      <c r="G85" s="166">
        <f>'Methods&amp;Limits'!I32</f>
        <v>1.1003000000000001</v>
      </c>
      <c r="H85" s="276" t="str">
        <f>IF(E27&gt;G85,"Yes","")</f>
        <v/>
      </c>
      <c r="I85" s="426"/>
      <c r="J85" s="258"/>
      <c r="K85" s="258"/>
      <c r="L85" s="573"/>
      <c r="M85" s="574"/>
    </row>
    <row r="86" spans="1:13" ht="13.5" customHeight="1" x14ac:dyDescent="0.2">
      <c r="A86" s="172"/>
      <c r="B86" s="156"/>
      <c r="C86" s="38" t="str">
        <f>'Methods&amp;Limits'!E33</f>
        <v>EN-ISO 22854</v>
      </c>
      <c r="D86" s="157">
        <f>'Methods&amp;Limits'!F33</f>
        <v>2008</v>
      </c>
      <c r="E86" s="166">
        <f>'Methods&amp;Limits'!G33</f>
        <v>0.05</v>
      </c>
      <c r="F86" s="158"/>
      <c r="G86" s="166">
        <f>'Methods&amp;Limits'!I33</f>
        <v>1.0295000000000001</v>
      </c>
      <c r="H86" s="276" t="str">
        <f>IF(E27&gt;G86,"Yes","")</f>
        <v/>
      </c>
      <c r="I86" s="426"/>
      <c r="J86" s="258"/>
      <c r="K86" s="258"/>
      <c r="L86" s="573"/>
      <c r="M86" s="574"/>
    </row>
    <row r="87" spans="1:13" ht="13.5" customHeight="1" x14ac:dyDescent="0.2">
      <c r="A87" s="241" t="str">
        <f>'Methods&amp;Limits'!A34</f>
        <v>Oxygen content</v>
      </c>
      <c r="B87" s="153" t="str">
        <f>'Methods&amp;Limits'!B34</f>
        <v>% (m/m)</v>
      </c>
      <c r="C87" s="175" t="str">
        <f>'Methods&amp;Limits'!E34</f>
        <v>EN 1601</v>
      </c>
      <c r="D87" s="157">
        <f>'Methods&amp;Limits'!F34</f>
        <v>1997</v>
      </c>
      <c r="E87" s="243">
        <f>'Methods&amp;Limits'!G34</f>
        <v>0.41</v>
      </c>
      <c r="F87" s="158"/>
      <c r="G87" s="166">
        <f>'Methods&amp;Limits'!I34</f>
        <v>3.9419</v>
      </c>
      <c r="H87" s="276" t="str">
        <f>IF(E28&gt;G87,"Yes","")</f>
        <v/>
      </c>
      <c r="I87" s="426"/>
      <c r="J87" s="258"/>
      <c r="K87" s="258"/>
      <c r="L87" s="573"/>
      <c r="M87" s="574"/>
    </row>
    <row r="88" spans="1:13" ht="13.5" customHeight="1" x14ac:dyDescent="0.2">
      <c r="A88" s="174"/>
      <c r="B88" s="156"/>
      <c r="C88" s="175" t="str">
        <f>'Methods&amp;Limits'!E35</f>
        <v>EN 1601</v>
      </c>
      <c r="D88" s="157">
        <f>'Methods&amp;Limits'!F35</f>
        <v>1997</v>
      </c>
      <c r="E88" s="243">
        <f>'Methods&amp;Limits'!G35</f>
        <v>0.41</v>
      </c>
      <c r="F88" s="158"/>
      <c r="G88" s="166">
        <f>'Methods&amp;Limits'!I35</f>
        <v>2.9419</v>
      </c>
      <c r="H88" s="276" t="str">
        <f>IF(E29&gt;G88,"Yes","")</f>
        <v/>
      </c>
      <c r="I88" s="426"/>
      <c r="J88" s="258"/>
      <c r="K88" s="258"/>
      <c r="L88" s="573"/>
      <c r="M88" s="574"/>
    </row>
    <row r="89" spans="1:13" ht="13.5" customHeight="1" x14ac:dyDescent="0.2">
      <c r="A89" s="173" t="str">
        <f>'Methods&amp;Limits'!A36</f>
        <v>Oxygenates</v>
      </c>
      <c r="B89" s="153"/>
      <c r="C89" s="160"/>
      <c r="D89" s="161"/>
      <c r="E89" s="244"/>
      <c r="F89" s="162"/>
      <c r="G89" s="163"/>
      <c r="H89" s="277"/>
      <c r="I89" s="285"/>
      <c r="J89" s="285"/>
      <c r="K89" s="285"/>
      <c r="L89" s="285"/>
      <c r="M89" s="211"/>
    </row>
    <row r="90" spans="1:13" ht="13.5" customHeight="1" x14ac:dyDescent="0.2">
      <c r="A90" s="171" t="str">
        <f>'Methods&amp;Limits'!A37</f>
        <v>-- Methanol</v>
      </c>
      <c r="B90" s="165" t="str">
        <f>'Methods&amp;Limits'!B37</f>
        <v>% V/V</v>
      </c>
      <c r="C90" s="38" t="str">
        <f>'Methods&amp;Limits'!E37</f>
        <v>EN 1601</v>
      </c>
      <c r="D90" s="157">
        <f>'Methods&amp;Limits'!F37</f>
        <v>1997</v>
      </c>
      <c r="E90" s="243">
        <f>'Methods&amp;Limits'!G37</f>
        <v>0.3</v>
      </c>
      <c r="F90" s="158"/>
      <c r="G90" s="166">
        <f>'Methods&amp;Limits'!I37</f>
        <v>3.177</v>
      </c>
      <c r="H90" s="276" t="str">
        <f t="shared" ref="H90:H96" si="0">IF(E31&gt;G90,"Yes","")</f>
        <v/>
      </c>
      <c r="I90" s="426"/>
      <c r="J90" s="258"/>
      <c r="K90" s="258"/>
      <c r="L90" s="573"/>
      <c r="M90" s="574"/>
    </row>
    <row r="91" spans="1:13" ht="13.5" customHeight="1" x14ac:dyDescent="0.2">
      <c r="A91" s="171" t="str">
        <f>'Methods&amp;Limits'!A38</f>
        <v>-- Ethanol</v>
      </c>
      <c r="B91" s="165" t="str">
        <f>'Methods&amp;Limits'!B38</f>
        <v>% V/V</v>
      </c>
      <c r="C91" s="38" t="str">
        <f>'Methods&amp;Limits'!E38</f>
        <v>EN 1601</v>
      </c>
      <c r="D91" s="157">
        <f>'Methods&amp;Limits'!F38</f>
        <v>1997</v>
      </c>
      <c r="E91" s="243">
        <f>'Methods&amp;Limits'!G38</f>
        <v>0.8</v>
      </c>
      <c r="F91" s="158"/>
      <c r="G91" s="166">
        <f>'Methods&amp;Limits'!I38</f>
        <v>10.472</v>
      </c>
      <c r="H91" s="276" t="str">
        <f t="shared" si="0"/>
        <v/>
      </c>
      <c r="I91" s="426"/>
      <c r="J91" s="258"/>
      <c r="K91" s="258"/>
      <c r="L91" s="573"/>
      <c r="M91" s="574"/>
    </row>
    <row r="92" spans="1:13" ht="13.5" customHeight="1" x14ac:dyDescent="0.2">
      <c r="A92" s="171" t="str">
        <f>'Methods&amp;Limits'!A39</f>
        <v>-- Iso-propyl alcohol</v>
      </c>
      <c r="B92" s="165" t="str">
        <f>'Methods&amp;Limits'!B39</f>
        <v>% V/V</v>
      </c>
      <c r="C92" s="38" t="str">
        <f>'Methods&amp;Limits'!E39</f>
        <v>EN 1601</v>
      </c>
      <c r="D92" s="157">
        <f>'Methods&amp;Limits'!F39</f>
        <v>1997</v>
      </c>
      <c r="E92" s="243">
        <f>'Methods&amp;Limits'!G39</f>
        <v>0.9</v>
      </c>
      <c r="F92" s="158"/>
      <c r="G92" s="166">
        <f>'Methods&amp;Limits'!I39</f>
        <v>12.531000000000001</v>
      </c>
      <c r="H92" s="276" t="str">
        <f t="shared" si="0"/>
        <v/>
      </c>
      <c r="I92" s="426"/>
      <c r="J92" s="258"/>
      <c r="K92" s="258"/>
      <c r="L92" s="573"/>
      <c r="M92" s="574"/>
    </row>
    <row r="93" spans="1:13" ht="13.5" customHeight="1" x14ac:dyDescent="0.2">
      <c r="A93" s="171" t="str">
        <f>'Methods&amp;Limits'!A40</f>
        <v>-- Tert-butyl alcohol</v>
      </c>
      <c r="B93" s="165" t="str">
        <f>'Methods&amp;Limits'!B40</f>
        <v>% V/V</v>
      </c>
      <c r="C93" s="38" t="str">
        <f>'Methods&amp;Limits'!E40</f>
        <v>EN 1601</v>
      </c>
      <c r="D93" s="157">
        <f>'Methods&amp;Limits'!F40</f>
        <v>1997</v>
      </c>
      <c r="E93" s="243">
        <f>'Methods&amp;Limits'!G40</f>
        <v>1</v>
      </c>
      <c r="F93" s="158"/>
      <c r="G93" s="166">
        <f>'Methods&amp;Limits'!I40</f>
        <v>15.59</v>
      </c>
      <c r="H93" s="276" t="str">
        <f t="shared" si="0"/>
        <v/>
      </c>
      <c r="I93" s="426"/>
      <c r="J93" s="258"/>
      <c r="K93" s="258"/>
      <c r="L93" s="573"/>
      <c r="M93" s="574"/>
    </row>
    <row r="94" spans="1:13" ht="13.5" customHeight="1" x14ac:dyDescent="0.2">
      <c r="A94" s="171" t="str">
        <f>'Methods&amp;Limits'!A41</f>
        <v>-- Iso-butyl alcohol</v>
      </c>
      <c r="B94" s="165" t="str">
        <f>'Methods&amp;Limits'!B41</f>
        <v>% V/V</v>
      </c>
      <c r="C94" s="38" t="str">
        <f>'Methods&amp;Limits'!E41</f>
        <v>EN 1601</v>
      </c>
      <c r="D94" s="157">
        <f>'Methods&amp;Limits'!F41</f>
        <v>1997</v>
      </c>
      <c r="E94" s="243">
        <f>'Methods&amp;Limits'!G41</f>
        <v>1</v>
      </c>
      <c r="F94" s="158"/>
      <c r="G94" s="166">
        <f>'Methods&amp;Limits'!I41</f>
        <v>15.59</v>
      </c>
      <c r="H94" s="276" t="str">
        <f t="shared" si="0"/>
        <v/>
      </c>
      <c r="I94" s="426"/>
      <c r="J94" s="258"/>
      <c r="K94" s="258"/>
      <c r="L94" s="573"/>
      <c r="M94" s="574"/>
    </row>
    <row r="95" spans="1:13" ht="13.5" customHeight="1" x14ac:dyDescent="0.2">
      <c r="A95" s="174" t="str">
        <f>'Methods&amp;Limits'!A42</f>
        <v>-- Ethers with 5 or more carbon atoms per molecule</v>
      </c>
      <c r="B95" s="165" t="str">
        <f>'Methods&amp;Limits'!B42</f>
        <v>% V/V</v>
      </c>
      <c r="C95" s="38" t="str">
        <f>'Methods&amp;Limits'!E42</f>
        <v>EN 1601</v>
      </c>
      <c r="D95" s="157">
        <f>'Methods&amp;Limits'!F42</f>
        <v>1997</v>
      </c>
      <c r="E95" s="243">
        <f>'Methods&amp;Limits'!G42</f>
        <v>1</v>
      </c>
      <c r="F95" s="158"/>
      <c r="G95" s="166">
        <f>'Methods&amp;Limits'!I42</f>
        <v>22.59</v>
      </c>
      <c r="H95" s="276" t="str">
        <f t="shared" si="0"/>
        <v/>
      </c>
      <c r="I95" s="426"/>
      <c r="J95" s="258"/>
      <c r="K95" s="258"/>
      <c r="L95" s="573"/>
      <c r="M95" s="574"/>
    </row>
    <row r="96" spans="1:13" ht="13.5" customHeight="1" x14ac:dyDescent="0.2">
      <c r="A96" s="174" t="str">
        <f>'Methods&amp;Limits'!A43</f>
        <v>-- other oxygenates</v>
      </c>
      <c r="B96" s="156" t="str">
        <f>'Methods&amp;Limits'!B43</f>
        <v>% V/V</v>
      </c>
      <c r="C96" s="175" t="str">
        <f>'Methods&amp;Limits'!E43</f>
        <v>EN 1601</v>
      </c>
      <c r="D96" s="157">
        <f>'Methods&amp;Limits'!F43</f>
        <v>1997</v>
      </c>
      <c r="E96" s="243">
        <f>'Methods&amp;Limits'!G43</f>
        <v>1</v>
      </c>
      <c r="F96" s="158"/>
      <c r="G96" s="166">
        <f>'Methods&amp;Limits'!I43</f>
        <v>15.59</v>
      </c>
      <c r="H96" s="276" t="str">
        <f t="shared" si="0"/>
        <v/>
      </c>
      <c r="I96" s="426"/>
      <c r="J96" s="258"/>
      <c r="K96" s="258"/>
      <c r="L96" s="573"/>
      <c r="M96" s="574"/>
    </row>
    <row r="97" spans="1:13" ht="13.5" customHeight="1" x14ac:dyDescent="0.2">
      <c r="A97" s="241" t="str">
        <f>'Methods&amp;Limits'!A44</f>
        <v>Oxygen content</v>
      </c>
      <c r="B97" s="153" t="str">
        <f>'Methods&amp;Limits'!B44</f>
        <v>% (m/m)</v>
      </c>
      <c r="C97" s="175" t="str">
        <f>'Methods&amp;Limits'!E44</f>
        <v>EN 13132</v>
      </c>
      <c r="D97" s="157">
        <f>'Methods&amp;Limits'!F44</f>
        <v>2000</v>
      </c>
      <c r="E97" s="243">
        <f>'Methods&amp;Limits'!G44</f>
        <v>0.3</v>
      </c>
      <c r="F97" s="158"/>
      <c r="G97" s="166">
        <f>'Methods&amp;Limits'!I44</f>
        <v>3.8770000000000002</v>
      </c>
      <c r="H97" s="276" t="str">
        <f>IF(E28&gt;G97,"Yes","")</f>
        <v/>
      </c>
      <c r="I97" s="426"/>
      <c r="J97" s="258"/>
      <c r="K97" s="258"/>
      <c r="L97" s="573"/>
      <c r="M97" s="574"/>
    </row>
    <row r="98" spans="1:13" ht="13.5" customHeight="1" x14ac:dyDescent="0.2">
      <c r="A98" s="174"/>
      <c r="B98" s="156"/>
      <c r="C98" s="175" t="str">
        <f>'Methods&amp;Limits'!E45</f>
        <v>EN 13132</v>
      </c>
      <c r="D98" s="157">
        <f>'Methods&amp;Limits'!F45</f>
        <v>2000</v>
      </c>
      <c r="E98" s="243">
        <f>'Methods&amp;Limits'!G45</f>
        <v>0.3</v>
      </c>
      <c r="F98" s="158"/>
      <c r="G98" s="166">
        <f>'Methods&amp;Limits'!I45</f>
        <v>2.8770000000000002</v>
      </c>
      <c r="H98" s="276" t="str">
        <f>IF(E29&gt;G98,"Yes","")</f>
        <v/>
      </c>
      <c r="I98" s="426"/>
      <c r="J98" s="258"/>
      <c r="K98" s="258"/>
      <c r="L98" s="573"/>
      <c r="M98" s="574"/>
    </row>
    <row r="99" spans="1:13" ht="13.5" customHeight="1" x14ac:dyDescent="0.2">
      <c r="A99" s="176" t="str">
        <f>'Methods&amp;Limits'!A46</f>
        <v>Oxygenates</v>
      </c>
      <c r="B99" s="153"/>
      <c r="C99" s="160"/>
      <c r="D99" s="161"/>
      <c r="E99" s="244"/>
      <c r="F99" s="162"/>
      <c r="G99" s="163"/>
      <c r="H99" s="277"/>
      <c r="I99" s="285"/>
      <c r="J99" s="285"/>
      <c r="K99" s="285"/>
      <c r="L99" s="285"/>
      <c r="M99" s="211"/>
    </row>
    <row r="100" spans="1:13" ht="13.5" customHeight="1" x14ac:dyDescent="0.2">
      <c r="A100" s="174" t="str">
        <f>'Methods&amp;Limits'!A47</f>
        <v>-- Methanol</v>
      </c>
      <c r="B100" s="165" t="str">
        <f>'Methods&amp;Limits'!B47</f>
        <v>% V/V</v>
      </c>
      <c r="C100" s="175" t="str">
        <f>'Methods&amp;Limits'!E47</f>
        <v>EN 13132</v>
      </c>
      <c r="D100" s="157">
        <f>'Methods&amp;Limits'!F47</f>
        <v>2000</v>
      </c>
      <c r="E100" s="243">
        <f>'Methods&amp;Limits'!G47</f>
        <v>0.3</v>
      </c>
      <c r="F100" s="158"/>
      <c r="G100" s="166">
        <f>'Methods&amp;Limits'!I47</f>
        <v>3.177</v>
      </c>
      <c r="H100" s="276" t="str">
        <f t="shared" ref="H100:H106" si="1">IF(E31&gt;G100,"Yes","")</f>
        <v/>
      </c>
      <c r="I100" s="426"/>
      <c r="J100" s="258"/>
      <c r="K100" s="258"/>
      <c r="L100" s="573"/>
      <c r="M100" s="574"/>
    </row>
    <row r="101" spans="1:13" ht="13.5" customHeight="1" x14ac:dyDescent="0.2">
      <c r="A101" s="174" t="str">
        <f>'Methods&amp;Limits'!A48</f>
        <v>-- Ethanol</v>
      </c>
      <c r="B101" s="165" t="str">
        <f>'Methods&amp;Limits'!B48</f>
        <v>% V/V</v>
      </c>
      <c r="C101" s="175" t="str">
        <f>'Methods&amp;Limits'!E48</f>
        <v>EN 13132</v>
      </c>
      <c r="D101" s="157">
        <f>'Methods&amp;Limits'!F48</f>
        <v>2000</v>
      </c>
      <c r="E101" s="243">
        <f>'Methods&amp;Limits'!G48</f>
        <v>0.8</v>
      </c>
      <c r="F101" s="158"/>
      <c r="G101" s="166">
        <f>'Methods&amp;Limits'!I48</f>
        <v>10.472</v>
      </c>
      <c r="H101" s="276" t="str">
        <f t="shared" si="1"/>
        <v/>
      </c>
      <c r="I101" s="426"/>
      <c r="J101" s="258"/>
      <c r="K101" s="258"/>
      <c r="L101" s="573"/>
      <c r="M101" s="574"/>
    </row>
    <row r="102" spans="1:13" ht="13.5" customHeight="1" x14ac:dyDescent="0.2">
      <c r="A102" s="174" t="str">
        <f>'Methods&amp;Limits'!A49</f>
        <v>-- Iso-propyl alcohol</v>
      </c>
      <c r="B102" s="165" t="str">
        <f>'Methods&amp;Limits'!B49</f>
        <v>% V/V</v>
      </c>
      <c r="C102" s="175" t="str">
        <f>'Methods&amp;Limits'!E49</f>
        <v>EN 13132</v>
      </c>
      <c r="D102" s="157">
        <f>'Methods&amp;Limits'!F49</f>
        <v>2000</v>
      </c>
      <c r="E102" s="243">
        <f>'Methods&amp;Limits'!G49</f>
        <v>0.8</v>
      </c>
      <c r="F102" s="158"/>
      <c r="G102" s="166">
        <f>'Methods&amp;Limits'!I49</f>
        <v>12.472</v>
      </c>
      <c r="H102" s="276" t="str">
        <f t="shared" si="1"/>
        <v/>
      </c>
      <c r="I102" s="426"/>
      <c r="J102" s="258"/>
      <c r="K102" s="258"/>
      <c r="L102" s="573"/>
      <c r="M102" s="574"/>
    </row>
    <row r="103" spans="1:13" ht="13.5" customHeight="1" x14ac:dyDescent="0.2">
      <c r="A103" s="174" t="str">
        <f>'Methods&amp;Limits'!A50</f>
        <v>-- Tert-butyl alcohol</v>
      </c>
      <c r="B103" s="165" t="str">
        <f>'Methods&amp;Limits'!B50</f>
        <v>% V/V</v>
      </c>
      <c r="C103" s="175" t="str">
        <f>'Methods&amp;Limits'!E50</f>
        <v>EN 13132</v>
      </c>
      <c r="D103" s="157">
        <f>'Methods&amp;Limits'!F50</f>
        <v>2000</v>
      </c>
      <c r="E103" s="243">
        <f>'Methods&amp;Limits'!G50</f>
        <v>1</v>
      </c>
      <c r="F103" s="158"/>
      <c r="G103" s="166">
        <f>'Methods&amp;Limits'!I50</f>
        <v>15.59</v>
      </c>
      <c r="H103" s="276" t="str">
        <f t="shared" si="1"/>
        <v/>
      </c>
      <c r="I103" s="426"/>
      <c r="J103" s="258"/>
      <c r="K103" s="258"/>
      <c r="L103" s="573"/>
      <c r="M103" s="574"/>
    </row>
    <row r="104" spans="1:13" ht="13.5" customHeight="1" x14ac:dyDescent="0.2">
      <c r="A104" s="174" t="str">
        <f>'Methods&amp;Limits'!A51</f>
        <v>-- Iso-butyl alcohol</v>
      </c>
      <c r="B104" s="165" t="str">
        <f>'Methods&amp;Limits'!B51</f>
        <v>% V/V</v>
      </c>
      <c r="C104" s="175" t="str">
        <f>'Methods&amp;Limits'!E51</f>
        <v>EN 13132</v>
      </c>
      <c r="D104" s="157">
        <f>'Methods&amp;Limits'!F51</f>
        <v>2000</v>
      </c>
      <c r="E104" s="243">
        <f>'Methods&amp;Limits'!G51</f>
        <v>1</v>
      </c>
      <c r="F104" s="158"/>
      <c r="G104" s="166">
        <f>'Methods&amp;Limits'!I51</f>
        <v>15.59</v>
      </c>
      <c r="H104" s="276" t="str">
        <f t="shared" si="1"/>
        <v/>
      </c>
      <c r="I104" s="426"/>
      <c r="J104" s="258"/>
      <c r="K104" s="258"/>
      <c r="L104" s="573"/>
      <c r="M104" s="574"/>
    </row>
    <row r="105" spans="1:13" ht="13.5" customHeight="1" x14ac:dyDescent="0.2">
      <c r="A105" s="174" t="str">
        <f>'Methods&amp;Limits'!A52</f>
        <v>-- Ethers with 5 or more carbon atoms per molecule</v>
      </c>
      <c r="B105" s="165" t="str">
        <f>'Methods&amp;Limits'!B52</f>
        <v>% V/V</v>
      </c>
      <c r="C105" s="175" t="str">
        <f>'Methods&amp;Limits'!E52</f>
        <v>EN 13132</v>
      </c>
      <c r="D105" s="157">
        <f>'Methods&amp;Limits'!F52</f>
        <v>2000</v>
      </c>
      <c r="E105" s="166">
        <f>'Methods&amp;Limits'!G52</f>
        <v>1</v>
      </c>
      <c r="F105" s="158"/>
      <c r="G105" s="166">
        <f>'Methods&amp;Limits'!I52</f>
        <v>22.59</v>
      </c>
      <c r="H105" s="276" t="str">
        <f t="shared" si="1"/>
        <v/>
      </c>
      <c r="I105" s="426"/>
      <c r="J105" s="258"/>
      <c r="K105" s="258"/>
      <c r="L105" s="573"/>
      <c r="M105" s="574"/>
    </row>
    <row r="106" spans="1:13" ht="13.5" customHeight="1" x14ac:dyDescent="0.2">
      <c r="A106" s="174" t="str">
        <f>'Methods&amp;Limits'!A53</f>
        <v>-- other oxygenates</v>
      </c>
      <c r="B106" s="156" t="str">
        <f>'Methods&amp;Limits'!B53</f>
        <v>% V/V</v>
      </c>
      <c r="C106" s="175" t="str">
        <f>'Methods&amp;Limits'!E53</f>
        <v>EN 13132</v>
      </c>
      <c r="D106" s="157">
        <f>'Methods&amp;Limits'!F53</f>
        <v>2000</v>
      </c>
      <c r="E106" s="243">
        <f>'Methods&amp;Limits'!G53</f>
        <v>1</v>
      </c>
      <c r="F106" s="158"/>
      <c r="G106" s="166">
        <f>'Methods&amp;Limits'!I53</f>
        <v>15.59</v>
      </c>
      <c r="H106" s="276" t="str">
        <f t="shared" si="1"/>
        <v/>
      </c>
      <c r="I106" s="426"/>
      <c r="J106" s="258"/>
      <c r="K106" s="258"/>
      <c r="L106" s="573"/>
      <c r="M106" s="574"/>
    </row>
    <row r="107" spans="1:13" ht="13.5" customHeight="1" x14ac:dyDescent="0.2">
      <c r="A107" s="241" t="str">
        <f>'Methods&amp;Limits'!A54</f>
        <v>Oxygen content</v>
      </c>
      <c r="B107" s="153" t="str">
        <f>'Methods&amp;Limits'!B54</f>
        <v>% (m/m)</v>
      </c>
      <c r="C107" s="175" t="str">
        <f>'Methods&amp;Limits'!E54</f>
        <v>EN-ISO 22854</v>
      </c>
      <c r="D107" s="157">
        <f>'Methods&amp;Limits'!F54</f>
        <v>2008</v>
      </c>
      <c r="E107" s="243">
        <f>'Methods&amp;Limits'!G54</f>
        <v>0.4</v>
      </c>
      <c r="F107" s="158"/>
      <c r="G107" s="166">
        <f>'Methods&amp;Limits'!I54</f>
        <v>3.9359999999999999</v>
      </c>
      <c r="H107" s="276" t="str">
        <f>IF(E28&gt;G107,"Yes","")</f>
        <v/>
      </c>
      <c r="I107" s="426"/>
      <c r="J107" s="258"/>
      <c r="K107" s="258"/>
      <c r="L107" s="573"/>
      <c r="M107" s="574"/>
    </row>
    <row r="108" spans="1:13" ht="13.5" customHeight="1" x14ac:dyDescent="0.2">
      <c r="A108" s="174"/>
      <c r="B108" s="156"/>
      <c r="C108" s="175" t="str">
        <f>'Methods&amp;Limits'!E55</f>
        <v>EN-ISO 22854</v>
      </c>
      <c r="D108" s="157">
        <f>'Methods&amp;Limits'!F55</f>
        <v>2008</v>
      </c>
      <c r="E108" s="243">
        <f>'Methods&amp;Limits'!G55</f>
        <v>0.4</v>
      </c>
      <c r="F108" s="158"/>
      <c r="G108" s="166">
        <f>'Methods&amp;Limits'!I55</f>
        <v>2.9359999999999999</v>
      </c>
      <c r="H108" s="276" t="str">
        <f>IF(E29&gt;G108,"Yes","")</f>
        <v/>
      </c>
      <c r="I108" s="426"/>
      <c r="J108" s="258"/>
      <c r="K108" s="258"/>
      <c r="L108" s="573"/>
      <c r="M108" s="574"/>
    </row>
    <row r="109" spans="1:13" ht="13.5" customHeight="1" x14ac:dyDescent="0.2">
      <c r="A109" s="241" t="str">
        <f>'Methods&amp;Limits'!A56</f>
        <v>Oxyginates</v>
      </c>
      <c r="B109" s="153"/>
      <c r="C109" s="160"/>
      <c r="D109" s="161"/>
      <c r="E109" s="244"/>
      <c r="F109" s="162"/>
      <c r="G109" s="163"/>
      <c r="H109" s="277"/>
      <c r="I109" s="285"/>
      <c r="J109" s="285"/>
      <c r="K109" s="285"/>
      <c r="L109" s="285"/>
      <c r="M109" s="211"/>
    </row>
    <row r="110" spans="1:13" ht="13.5" customHeight="1" x14ac:dyDescent="0.2">
      <c r="A110" s="174" t="str">
        <f>'Methods&amp;Limits'!A57</f>
        <v>-- Methanol</v>
      </c>
      <c r="B110" s="165" t="str">
        <f>'Methods&amp;Limits'!B57</f>
        <v>% V/V</v>
      </c>
      <c r="C110" s="175" t="str">
        <f>'Methods&amp;Limits'!E57</f>
        <v>EN-ISO 22854</v>
      </c>
      <c r="D110" s="157">
        <f>'Methods&amp;Limits'!F57</f>
        <v>2008</v>
      </c>
      <c r="E110" s="243">
        <f>'Methods&amp;Limits'!G57</f>
        <v>0.4</v>
      </c>
      <c r="F110" s="158"/>
      <c r="G110" s="166">
        <f>'Methods&amp;Limits'!I57</f>
        <v>3.2359999999999998</v>
      </c>
      <c r="H110" s="276" t="str">
        <f t="shared" ref="H110:H116" si="2">IF(E31&gt;G110,"Yes","")</f>
        <v/>
      </c>
      <c r="I110" s="426"/>
      <c r="J110" s="258"/>
      <c r="K110" s="258"/>
      <c r="L110" s="573"/>
      <c r="M110" s="574"/>
    </row>
    <row r="111" spans="1:13" ht="13.5" customHeight="1" x14ac:dyDescent="0.2">
      <c r="A111" s="174" t="str">
        <f>'Methods&amp;Limits'!A58</f>
        <v>-- Ethanol</v>
      </c>
      <c r="B111" s="165" t="str">
        <f>'Methods&amp;Limits'!B58</f>
        <v>% V/V</v>
      </c>
      <c r="C111" s="175" t="str">
        <f>'Methods&amp;Limits'!E58</f>
        <v>EN-ISO 22854</v>
      </c>
      <c r="D111" s="157">
        <f>'Methods&amp;Limits'!F58</f>
        <v>2008</v>
      </c>
      <c r="E111" s="243">
        <f>'Methods&amp;Limits'!G58</f>
        <v>0.6</v>
      </c>
      <c r="F111" s="158"/>
      <c r="G111" s="166">
        <f>'Methods&amp;Limits'!I58</f>
        <v>10.353999999999999</v>
      </c>
      <c r="H111" s="276" t="str">
        <f t="shared" si="2"/>
        <v/>
      </c>
      <c r="I111" s="426"/>
      <c r="J111" s="258"/>
      <c r="K111" s="258"/>
      <c r="L111" s="573"/>
      <c r="M111" s="574"/>
    </row>
    <row r="112" spans="1:13" ht="13.5" customHeight="1" x14ac:dyDescent="0.2">
      <c r="A112" s="174" t="str">
        <f>'Methods&amp;Limits'!A59</f>
        <v>-- Iso-propyl alcohol</v>
      </c>
      <c r="B112" s="165" t="str">
        <f>'Methods&amp;Limits'!B59</f>
        <v>% V/V</v>
      </c>
      <c r="C112" s="175" t="str">
        <f>'Methods&amp;Limits'!E59</f>
        <v>EN-ISO 22854</v>
      </c>
      <c r="D112" s="157">
        <f>'Methods&amp;Limits'!F59</f>
        <v>2008</v>
      </c>
      <c r="E112" s="243">
        <f>'Methods&amp;Limits'!G59</f>
        <v>0.7</v>
      </c>
      <c r="F112" s="158"/>
      <c r="G112" s="166">
        <f>'Methods&amp;Limits'!I59</f>
        <v>12.413</v>
      </c>
      <c r="H112" s="276" t="str">
        <f t="shared" si="2"/>
        <v/>
      </c>
      <c r="I112" s="426"/>
      <c r="J112" s="258"/>
      <c r="K112" s="258"/>
      <c r="L112" s="573"/>
      <c r="M112" s="574"/>
    </row>
    <row r="113" spans="1:13" ht="13.5" customHeight="1" x14ac:dyDescent="0.2">
      <c r="A113" s="174" t="str">
        <f>'Methods&amp;Limits'!A60</f>
        <v>-- Tert-butyl alcohol</v>
      </c>
      <c r="B113" s="165" t="str">
        <f>'Methods&amp;Limits'!B60</f>
        <v>% V/V</v>
      </c>
      <c r="C113" s="175" t="str">
        <f>'Methods&amp;Limits'!E60</f>
        <v>EN-ISO 22854</v>
      </c>
      <c r="D113" s="157">
        <f>'Methods&amp;Limits'!F60</f>
        <v>2008</v>
      </c>
      <c r="E113" s="243">
        <f>'Methods&amp;Limits'!G60</f>
        <v>0.7</v>
      </c>
      <c r="F113" s="158"/>
      <c r="G113" s="166">
        <f>'Methods&amp;Limits'!I60</f>
        <v>15.413</v>
      </c>
      <c r="H113" s="276" t="str">
        <f t="shared" si="2"/>
        <v/>
      </c>
      <c r="I113" s="426"/>
      <c r="J113" s="258"/>
      <c r="K113" s="258"/>
      <c r="L113" s="573"/>
      <c r="M113" s="574"/>
    </row>
    <row r="114" spans="1:13" ht="13.5" customHeight="1" x14ac:dyDescent="0.2">
      <c r="A114" s="174" t="str">
        <f>'Methods&amp;Limits'!A61</f>
        <v>-- Iso-butyl alcohol</v>
      </c>
      <c r="B114" s="165" t="str">
        <f>'Methods&amp;Limits'!B61</f>
        <v>% V/V</v>
      </c>
      <c r="C114" s="175" t="str">
        <f>'Methods&amp;Limits'!E61</f>
        <v>EN-ISO 22854</v>
      </c>
      <c r="D114" s="157">
        <f>'Methods&amp;Limits'!F61</f>
        <v>2008</v>
      </c>
      <c r="E114" s="243">
        <f>'Methods&amp;Limits'!G61</f>
        <v>0.7</v>
      </c>
      <c r="F114" s="158"/>
      <c r="G114" s="166">
        <f>'Methods&amp;Limits'!I61</f>
        <v>15.413</v>
      </c>
      <c r="H114" s="276" t="str">
        <f t="shared" si="2"/>
        <v/>
      </c>
      <c r="I114" s="426"/>
      <c r="J114" s="258"/>
      <c r="K114" s="258"/>
      <c r="L114" s="573"/>
      <c r="M114" s="574"/>
    </row>
    <row r="115" spans="1:13" ht="13.5" customHeight="1" x14ac:dyDescent="0.2">
      <c r="A115" s="174" t="str">
        <f>'Methods&amp;Limits'!A62</f>
        <v>-- Ethers with 5 or more carbon atoms per molecule</v>
      </c>
      <c r="B115" s="165" t="str">
        <f>'Methods&amp;Limits'!B62</f>
        <v>% V/V</v>
      </c>
      <c r="C115" s="175" t="str">
        <f>'Methods&amp;Limits'!E62</f>
        <v>EN-ISO 22854</v>
      </c>
      <c r="D115" s="157">
        <f>'Methods&amp;Limits'!F62</f>
        <v>2008</v>
      </c>
      <c r="E115" s="243">
        <f>'Methods&amp;Limits'!G62</f>
        <v>0.9</v>
      </c>
      <c r="F115" s="158"/>
      <c r="G115" s="166">
        <f>'Methods&amp;Limits'!I62</f>
        <v>22.530999999999999</v>
      </c>
      <c r="H115" s="276" t="str">
        <f t="shared" si="2"/>
        <v/>
      </c>
      <c r="I115" s="426"/>
      <c r="J115" s="258"/>
      <c r="K115" s="258"/>
      <c r="L115" s="573"/>
      <c r="M115" s="574"/>
    </row>
    <row r="116" spans="1:13" ht="13.5" customHeight="1" x14ac:dyDescent="0.2">
      <c r="A116" s="174" t="str">
        <f>'Methods&amp;Limits'!A63</f>
        <v>-- other oxygenates</v>
      </c>
      <c r="B116" s="156" t="str">
        <f>'Methods&amp;Limits'!B63</f>
        <v>% V/V</v>
      </c>
      <c r="C116" s="175" t="str">
        <f>'Methods&amp;Limits'!E63</f>
        <v>EN-ISO 22854</v>
      </c>
      <c r="D116" s="157">
        <f>'Methods&amp;Limits'!F63</f>
        <v>2008</v>
      </c>
      <c r="E116" s="243">
        <f>'Methods&amp;Limits'!G63</f>
        <v>0.7</v>
      </c>
      <c r="F116" s="158"/>
      <c r="G116" s="166">
        <f>'Methods&amp;Limits'!I63</f>
        <v>15.413</v>
      </c>
      <c r="H116" s="276" t="str">
        <f t="shared" si="2"/>
        <v/>
      </c>
      <c r="I116" s="426"/>
      <c r="J116" s="258"/>
      <c r="K116" s="258"/>
      <c r="L116" s="573"/>
      <c r="M116" s="574"/>
    </row>
    <row r="117" spans="1:13" ht="13.5" customHeight="1" x14ac:dyDescent="0.2">
      <c r="A117" s="200" t="str">
        <f>'Methods&amp;Limits'!A64:A64</f>
        <v>Sulphur content (sulphur free, from 2005)**</v>
      </c>
      <c r="B117" s="209" t="str">
        <f>'Methods&amp;Limits'!B64</f>
        <v>mg/kg</v>
      </c>
      <c r="C117" s="38" t="str">
        <f>'Methods&amp;Limits'!E64</f>
        <v>EN-ISO 14596</v>
      </c>
      <c r="D117" s="157">
        <f>'Methods&amp;Limits'!F64</f>
        <v>1998</v>
      </c>
      <c r="E117" s="246">
        <f>'Methods&amp;Limits'!G64</f>
        <v>5</v>
      </c>
      <c r="F117" s="158"/>
      <c r="G117" s="166">
        <f>'Methods&amp;Limits'!I64</f>
        <v>12.95</v>
      </c>
      <c r="H117" s="276" t="str">
        <f>IF(E$38&gt;G117,"Yes","")</f>
        <v/>
      </c>
      <c r="I117" s="426"/>
      <c r="J117" s="258"/>
      <c r="K117" s="258"/>
      <c r="L117" s="573"/>
      <c r="M117" s="574"/>
    </row>
    <row r="118" spans="1:13" ht="13.5" customHeight="1" x14ac:dyDescent="0.2">
      <c r="A118" s="206"/>
      <c r="B118" s="205"/>
      <c r="C118" s="38" t="str">
        <f>'Methods&amp;Limits'!E65</f>
        <v>EN 24260</v>
      </c>
      <c r="D118" s="157">
        <f>'Methods&amp;Limits'!F65</f>
        <v>1994</v>
      </c>
      <c r="E118" s="246">
        <f>'Methods&amp;Limits'!G65</f>
        <v>1</v>
      </c>
      <c r="F118" s="158"/>
      <c r="G118" s="166">
        <f>'Methods&amp;Limits'!I65</f>
        <v>10.59</v>
      </c>
      <c r="H118" s="276" t="str">
        <f>IF(E$38&gt;G118,"Yes","")</f>
        <v/>
      </c>
      <c r="I118" s="426"/>
      <c r="J118" s="258"/>
      <c r="K118" s="258"/>
      <c r="L118" s="573"/>
      <c r="M118" s="574"/>
    </row>
    <row r="119" spans="1:13" ht="13.5" customHeight="1" x14ac:dyDescent="0.2">
      <c r="A119" s="206"/>
      <c r="B119" s="205"/>
      <c r="C119" s="38" t="str">
        <f>'Methods&amp;Limits'!E66</f>
        <v>EN-ISO 20846</v>
      </c>
      <c r="D119" s="157">
        <f>'Methods&amp;Limits'!F66</f>
        <v>2004</v>
      </c>
      <c r="E119" s="246">
        <f>'Methods&amp;Limits'!G66</f>
        <v>2.7</v>
      </c>
      <c r="F119" s="158"/>
      <c r="G119" s="166">
        <f>'Methods&amp;Limits'!I66</f>
        <v>11.593</v>
      </c>
      <c r="H119" s="276" t="str">
        <f>IF(E$38&gt;G119,"Yes","")</f>
        <v/>
      </c>
      <c r="I119" s="426"/>
      <c r="J119" s="258"/>
      <c r="K119" s="258"/>
      <c r="L119" s="573"/>
      <c r="M119" s="574"/>
    </row>
    <row r="120" spans="1:13" ht="13.5" customHeight="1" x14ac:dyDescent="0.2">
      <c r="A120" s="206"/>
      <c r="B120" s="210"/>
      <c r="C120" s="38" t="str">
        <f>'Methods&amp;Limits'!E67</f>
        <v>EN-ISO 20884</v>
      </c>
      <c r="D120" s="157">
        <f>'Methods&amp;Limits'!F67</f>
        <v>2004</v>
      </c>
      <c r="E120" s="246">
        <f>'Methods&amp;Limits'!G67</f>
        <v>3.1</v>
      </c>
      <c r="F120" s="158"/>
      <c r="G120" s="166">
        <f>'Methods&amp;Limits'!I67</f>
        <v>11.829000000000001</v>
      </c>
      <c r="H120" s="276" t="str">
        <f>IF(E$38&gt;G120,"Yes","")</f>
        <v/>
      </c>
      <c r="I120" s="426"/>
      <c r="J120" s="258"/>
      <c r="K120" s="258"/>
      <c r="L120" s="573"/>
      <c r="M120" s="574"/>
    </row>
    <row r="121" spans="1:13" ht="13.5" customHeight="1" x14ac:dyDescent="0.2">
      <c r="A121" s="206" t="str">
        <f>'Methods&amp;Limits'!A68:A68</f>
        <v>Lead content</v>
      </c>
      <c r="B121" s="205" t="str">
        <f>'Methods&amp;Limits'!B68</f>
        <v>g/l</v>
      </c>
      <c r="C121" s="38" t="str">
        <f>'Methods&amp;Limits'!E68</f>
        <v>EN 237</v>
      </c>
      <c r="D121" s="157">
        <f>'Methods&amp;Limits'!F68</f>
        <v>2004</v>
      </c>
      <c r="E121" s="457">
        <f>'Methods&amp;Limits'!G68</f>
        <v>6.1999999999999998E-3</v>
      </c>
      <c r="F121" s="458"/>
      <c r="G121" s="457">
        <f>'Methods&amp;Limits'!I68</f>
        <v>8.657999999999999E-3</v>
      </c>
      <c r="H121" s="276" t="str">
        <f>IF($E$39&gt;G121,"Yes","")</f>
        <v/>
      </c>
      <c r="I121" s="426"/>
      <c r="J121" s="258"/>
      <c r="K121" s="258"/>
      <c r="L121" s="573"/>
      <c r="M121" s="574"/>
    </row>
    <row r="122" spans="1:13" ht="13.5" customHeight="1" x14ac:dyDescent="0.2">
      <c r="A122" s="200" t="str">
        <f>'Methods&amp;Limits'!A69:A69</f>
        <v>Manganese</v>
      </c>
      <c r="B122" s="214" t="str">
        <f>'Methods&amp;Limits'!B69</f>
        <v>mg/l</v>
      </c>
      <c r="C122" s="38" t="str">
        <f>'Methods&amp;Limits'!E69</f>
        <v>EN 16135</v>
      </c>
      <c r="D122" s="157">
        <f>'Methods&amp;Limits'!F69</f>
        <v>2011</v>
      </c>
      <c r="E122" s="243">
        <f>'Methods&amp;Limits'!G69</f>
        <v>1.53</v>
      </c>
      <c r="F122" s="34"/>
      <c r="G122" s="166">
        <f>'Methods&amp;Limits'!I69</f>
        <v>2.9026999999999998</v>
      </c>
      <c r="H122" s="276" t="str">
        <f>IF($E$40&gt;G122,"Yes","")</f>
        <v/>
      </c>
      <c r="I122" s="426"/>
      <c r="J122" s="258"/>
      <c r="K122" s="281"/>
      <c r="L122" s="573"/>
      <c r="M122" s="574"/>
    </row>
    <row r="123" spans="1:13" x14ac:dyDescent="0.2">
      <c r="A123" s="202"/>
      <c r="B123" s="215"/>
      <c r="C123" s="38" t="str">
        <f>'Methods&amp;Limits'!E70</f>
        <v>EN 16136</v>
      </c>
      <c r="D123" s="157">
        <f>'Methods&amp;Limits'!F70</f>
        <v>2011</v>
      </c>
      <c r="E123" s="243">
        <f>'Methods&amp;Limits'!G70</f>
        <v>1.76</v>
      </c>
      <c r="F123" s="34"/>
      <c r="G123" s="166">
        <f>'Methods&amp;Limits'!I70</f>
        <v>3.0384000000000002</v>
      </c>
      <c r="H123" s="276" t="str">
        <f>IF($E$40&gt;G123,"Yes","")</f>
        <v/>
      </c>
      <c r="I123" s="426"/>
      <c r="J123" s="258"/>
      <c r="K123" s="281"/>
      <c r="L123" s="573"/>
      <c r="M123" s="574"/>
    </row>
    <row r="124" spans="1:13" x14ac:dyDescent="0.2">
      <c r="I124" s="54"/>
    </row>
    <row r="125" spans="1:13" x14ac:dyDescent="0.2">
      <c r="I125" s="54"/>
    </row>
    <row r="126" spans="1:13" x14ac:dyDescent="0.2">
      <c r="I126" s="54"/>
    </row>
    <row r="127" spans="1:13" x14ac:dyDescent="0.2">
      <c r="I127" s="54"/>
    </row>
  </sheetData>
  <sheetProtection algorithmName="SHA-512" hashValue="+iDbAJgPS6c9bodrOG74xGltIMwbKw6Wx1UpLnC9vyZRyg6nK2sRpk6/5BGWcvdPM62550UxcIm3BEAkBmxJBg==" saltValue="lvJdU4wxvLR7dU7oqyWcGA==" spinCount="100000" sheet="1" objects="1" scenarios="1" sort="0"/>
  <mergeCells count="85">
    <mergeCell ref="L120:M120"/>
    <mergeCell ref="L121:M121"/>
    <mergeCell ref="L122:M122"/>
    <mergeCell ref="L123:M123"/>
    <mergeCell ref="L114:M114"/>
    <mergeCell ref="L115:M115"/>
    <mergeCell ref="L116:M116"/>
    <mergeCell ref="L117:M117"/>
    <mergeCell ref="L118:M118"/>
    <mergeCell ref="L119:M119"/>
    <mergeCell ref="L113:M113"/>
    <mergeCell ref="L101:M101"/>
    <mergeCell ref="L102:M102"/>
    <mergeCell ref="L103:M103"/>
    <mergeCell ref="L104:M104"/>
    <mergeCell ref="L105:M105"/>
    <mergeCell ref="L106:M106"/>
    <mergeCell ref="L107:M107"/>
    <mergeCell ref="L108:M108"/>
    <mergeCell ref="L110:M110"/>
    <mergeCell ref="L111:M111"/>
    <mergeCell ref="L112:M112"/>
    <mergeCell ref="L100:M100"/>
    <mergeCell ref="L87:M87"/>
    <mergeCell ref="L88:M88"/>
    <mergeCell ref="L90:M90"/>
    <mergeCell ref="L91:M91"/>
    <mergeCell ref="L92:M92"/>
    <mergeCell ref="L93:M93"/>
    <mergeCell ref="L94:M94"/>
    <mergeCell ref="L95:M95"/>
    <mergeCell ref="L96:M96"/>
    <mergeCell ref="L97:M97"/>
    <mergeCell ref="L98:M98"/>
    <mergeCell ref="L86:M86"/>
    <mergeCell ref="L73:M73"/>
    <mergeCell ref="L75:M75"/>
    <mergeCell ref="L76:M76"/>
    <mergeCell ref="L78:M78"/>
    <mergeCell ref="L79:M79"/>
    <mergeCell ref="L80:M80"/>
    <mergeCell ref="L81:M81"/>
    <mergeCell ref="L82:M82"/>
    <mergeCell ref="L83:M83"/>
    <mergeCell ref="L84:M84"/>
    <mergeCell ref="L85:M85"/>
    <mergeCell ref="L72:M72"/>
    <mergeCell ref="F60:G60"/>
    <mergeCell ref="J60:J61"/>
    <mergeCell ref="L62:M62"/>
    <mergeCell ref="L63:M63"/>
    <mergeCell ref="L64:M64"/>
    <mergeCell ref="L65:M65"/>
    <mergeCell ref="L67:M67"/>
    <mergeCell ref="L68:M68"/>
    <mergeCell ref="L69:M69"/>
    <mergeCell ref="L70:M70"/>
    <mergeCell ref="L71:M71"/>
    <mergeCell ref="L60:M60"/>
    <mergeCell ref="C59:I59"/>
    <mergeCell ref="J59:M59"/>
    <mergeCell ref="P21:P23"/>
    <mergeCell ref="P28:P29"/>
    <mergeCell ref="Q28:Q29"/>
    <mergeCell ref="A44:D44"/>
    <mergeCell ref="E45:L46"/>
    <mergeCell ref="E47:L47"/>
    <mergeCell ref="E48:L48"/>
    <mergeCell ref="E49:L49"/>
    <mergeCell ref="E50:L50"/>
    <mergeCell ref="E51:L51"/>
    <mergeCell ref="A54:L54"/>
    <mergeCell ref="C14:K15"/>
    <mergeCell ref="L14:O14"/>
    <mergeCell ref="P14:Q14"/>
    <mergeCell ref="L15:M15"/>
    <mergeCell ref="N15:O15"/>
    <mergeCell ref="P15:Q15"/>
    <mergeCell ref="B3:E3"/>
    <mergeCell ref="G3:Q10"/>
    <mergeCell ref="B4:E4"/>
    <mergeCell ref="B5:E5"/>
    <mergeCell ref="B6:E6"/>
    <mergeCell ref="B7:E7"/>
    <mergeCell ref="C8:E8"/>
  </mergeCells>
  <dataValidations count="2">
    <dataValidation type="whole" operator="greaterThanOrEqual" allowBlank="1" showInputMessage="1" showErrorMessage="1" sqref="C17:C40 B45:B50 D45:D50 I17:I40">
      <formula1>0</formula1>
    </dataValidation>
    <dataValidation type="decimal" operator="greaterThanOrEqual" allowBlank="1" showInputMessage="1" showErrorMessage="1" sqref="D17:H40 J17:M41">
      <formula1>0</formula1>
    </dataValidation>
  </dataValidations>
  <hyperlinks>
    <hyperlink ref="R1" location="'Submission Report'!A1" display="&lt;-- GO BACK"/>
  </hyperlinks>
  <pageMargins left="0.75" right="0.75" top="1" bottom="1" header="0.4921259845" footer="0.4921259845"/>
  <pageSetup paperSize="9" scale="54" fitToHeight="2" orientation="landscape" r:id="rId1"/>
  <headerFooter alignWithMargins="0">
    <oddHeader>&amp;L&amp;F&amp;C&amp;A</oddHeader>
    <oddFooter>&amp;LTemplate v3 ext&amp;CPage &amp;P of &amp;N</oddFooter>
  </headerFooter>
  <rowBreaks count="1" manualBreakCount="1">
    <brk id="52" max="16383" man="1"/>
  </rowBreaks>
  <colBreaks count="1" manualBreakCount="1">
    <brk id="17"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EV127"/>
  <sheetViews>
    <sheetView showGridLines="0" zoomScaleNormal="100" workbookViewId="0"/>
  </sheetViews>
  <sheetFormatPr defaultColWidth="0" defaultRowHeight="12.75" x14ac:dyDescent="0.2"/>
  <cols>
    <col min="1" max="1" width="41" style="4" customWidth="1"/>
    <col min="2" max="2" width="6.7109375" style="4" customWidth="1"/>
    <col min="3" max="3" width="19.140625" style="4" customWidth="1"/>
    <col min="4" max="4" width="9.140625" style="4" customWidth="1"/>
    <col min="5" max="5" width="19.42578125" style="4" bestFit="1" customWidth="1"/>
    <col min="6" max="7" width="10.7109375" style="4" customWidth="1"/>
    <col min="8" max="8" width="11.42578125" style="4" customWidth="1"/>
    <col min="9" max="9" width="13.85546875" style="4" customWidth="1"/>
    <col min="10" max="10" width="9.5703125" style="4" customWidth="1"/>
    <col min="11" max="11" width="10.28515625" style="4" customWidth="1"/>
    <col min="12" max="12" width="9.5703125" style="4" customWidth="1"/>
    <col min="13" max="13" width="20" style="4" bestFit="1" customWidth="1"/>
    <col min="14" max="14" width="8.5703125" style="4" bestFit="1" customWidth="1"/>
    <col min="15" max="19" width="11.42578125" style="4" customWidth="1"/>
    <col min="20" max="16384" width="0" style="4" hidden="1"/>
  </cols>
  <sheetData>
    <row r="1" spans="1:19" ht="18.75" customHeight="1" x14ac:dyDescent="0.25">
      <c r="A1" s="77" t="s">
        <v>358</v>
      </c>
      <c r="R1" s="288" t="s">
        <v>860</v>
      </c>
      <c r="S1" s="291"/>
    </row>
    <row r="2" spans="1:19" ht="6.75" customHeight="1" x14ac:dyDescent="0.2">
      <c r="A2" s="78"/>
      <c r="B2" s="12"/>
      <c r="C2" s="12"/>
      <c r="D2" s="12"/>
      <c r="E2" s="12"/>
      <c r="F2" s="12"/>
      <c r="G2" s="12"/>
      <c r="H2" s="12"/>
      <c r="I2" s="12"/>
      <c r="J2" s="12"/>
      <c r="K2" s="12"/>
      <c r="L2" s="12"/>
    </row>
    <row r="3" spans="1:19" ht="14.25" customHeight="1" x14ac:dyDescent="0.2">
      <c r="A3" s="79" t="s">
        <v>18</v>
      </c>
      <c r="B3" s="575" t="str">
        <f>IF(LEN('Contacts&amp;Annual Summary'!C9) &gt; 1,'Contacts&amp;Annual Summary'!C9,"")</f>
        <v>Slovakia</v>
      </c>
      <c r="C3" s="576"/>
      <c r="D3" s="576"/>
      <c r="E3" s="577"/>
      <c r="F3" s="46"/>
      <c r="G3" s="584" t="s">
        <v>249</v>
      </c>
      <c r="H3" s="584"/>
      <c r="I3" s="584"/>
      <c r="J3" s="584"/>
      <c r="K3" s="584"/>
      <c r="L3" s="584"/>
      <c r="M3" s="584"/>
      <c r="N3" s="584"/>
      <c r="O3" s="584"/>
      <c r="P3" s="584"/>
      <c r="Q3" s="584"/>
    </row>
    <row r="4" spans="1:19" ht="14.25" customHeight="1" x14ac:dyDescent="0.2">
      <c r="A4" s="79" t="s">
        <v>19</v>
      </c>
      <c r="B4" s="575">
        <f>'Contacts&amp;Annual Summary'!C8</f>
        <v>2020</v>
      </c>
      <c r="C4" s="576"/>
      <c r="D4" s="576"/>
      <c r="E4" s="577"/>
      <c r="F4" s="46"/>
      <c r="G4" s="584"/>
      <c r="H4" s="584"/>
      <c r="I4" s="584"/>
      <c r="J4" s="584"/>
      <c r="K4" s="584"/>
      <c r="L4" s="584"/>
      <c r="M4" s="584"/>
      <c r="N4" s="584"/>
      <c r="O4" s="584"/>
      <c r="P4" s="584"/>
      <c r="Q4" s="584"/>
    </row>
    <row r="5" spans="1:19" ht="14.25" customHeight="1" x14ac:dyDescent="0.2">
      <c r="A5" s="80" t="s">
        <v>198</v>
      </c>
      <c r="B5" s="575" t="s">
        <v>243</v>
      </c>
      <c r="C5" s="576"/>
      <c r="D5" s="576"/>
      <c r="E5" s="577"/>
      <c r="F5" s="46"/>
      <c r="G5" s="584"/>
      <c r="H5" s="584"/>
      <c r="I5" s="584"/>
      <c r="J5" s="584"/>
      <c r="K5" s="584"/>
      <c r="L5" s="584"/>
      <c r="M5" s="584"/>
      <c r="N5" s="584"/>
      <c r="O5" s="584"/>
      <c r="P5" s="584"/>
      <c r="Q5" s="584"/>
    </row>
    <row r="6" spans="1:19" ht="14.25" customHeight="1" x14ac:dyDescent="0.2">
      <c r="A6" s="79" t="s">
        <v>59</v>
      </c>
      <c r="B6" s="575" t="s">
        <v>98</v>
      </c>
      <c r="C6" s="576"/>
      <c r="D6" s="576"/>
      <c r="E6" s="577"/>
      <c r="F6" s="46"/>
      <c r="G6" s="584"/>
      <c r="H6" s="584"/>
      <c r="I6" s="584"/>
      <c r="J6" s="584"/>
      <c r="K6" s="584"/>
      <c r="L6" s="584"/>
      <c r="M6" s="584"/>
      <c r="N6" s="584"/>
      <c r="O6" s="584"/>
      <c r="P6" s="584"/>
      <c r="Q6" s="584"/>
    </row>
    <row r="7" spans="1:19" ht="14.25" customHeight="1" x14ac:dyDescent="0.2">
      <c r="A7" s="79" t="s">
        <v>60</v>
      </c>
      <c r="B7" s="622">
        <f>'Petrol (7)'!B7</f>
        <v>0</v>
      </c>
      <c r="C7" s="623"/>
      <c r="D7" s="623"/>
      <c r="E7" s="624"/>
      <c r="F7" s="46"/>
      <c r="G7" s="584"/>
      <c r="H7" s="584"/>
      <c r="I7" s="584"/>
      <c r="J7" s="584"/>
      <c r="K7" s="584"/>
      <c r="L7" s="584"/>
      <c r="M7" s="584"/>
      <c r="N7" s="584"/>
      <c r="O7" s="584"/>
      <c r="P7" s="584"/>
      <c r="Q7" s="584"/>
    </row>
    <row r="8" spans="1:19" ht="14.25" customHeight="1" x14ac:dyDescent="0.2">
      <c r="A8" s="79" t="s">
        <v>219</v>
      </c>
      <c r="B8" s="256">
        <v>0</v>
      </c>
      <c r="C8" s="585" t="str">
        <f>IF( B8="A","1st June to 31st August (arctic)","1st May to 30th September (normal)")</f>
        <v>1st May to 30th September (normal)</v>
      </c>
      <c r="D8" s="586"/>
      <c r="E8" s="587"/>
      <c r="F8" s="75"/>
      <c r="G8" s="584"/>
      <c r="H8" s="584"/>
      <c r="I8" s="584"/>
      <c r="J8" s="584"/>
      <c r="K8" s="584"/>
      <c r="L8" s="584"/>
      <c r="M8" s="584"/>
      <c r="N8" s="584"/>
      <c r="O8" s="584"/>
      <c r="P8" s="584"/>
      <c r="Q8" s="584"/>
    </row>
    <row r="9" spans="1:19" ht="14.25" customHeight="1" x14ac:dyDescent="0.2">
      <c r="A9" s="79" t="s">
        <v>359</v>
      </c>
      <c r="B9" s="456">
        <f>MAX('Petrol (7)'!B9,'Petrol (8)'!B9)</f>
        <v>0</v>
      </c>
      <c r="C9" s="74" t="s">
        <v>229</v>
      </c>
      <c r="D9" s="75"/>
      <c r="E9" s="75"/>
      <c r="F9" s="75"/>
      <c r="G9" s="584"/>
      <c r="H9" s="584"/>
      <c r="I9" s="584"/>
      <c r="J9" s="584"/>
      <c r="K9" s="584"/>
      <c r="L9" s="584"/>
      <c r="M9" s="584"/>
      <c r="N9" s="584"/>
      <c r="O9" s="584"/>
      <c r="P9" s="584"/>
      <c r="Q9" s="584"/>
    </row>
    <row r="10" spans="1:19" s="12" customFormat="1" ht="20.25" customHeight="1" x14ac:dyDescent="0.2">
      <c r="A10" s="81" t="s">
        <v>83</v>
      </c>
      <c r="B10" s="81"/>
      <c r="C10" s="82"/>
      <c r="D10" s="82"/>
      <c r="E10" s="82"/>
      <c r="F10" s="82"/>
      <c r="G10" s="584"/>
      <c r="H10" s="584"/>
      <c r="I10" s="584"/>
      <c r="J10" s="584"/>
      <c r="K10" s="584"/>
      <c r="L10" s="584"/>
      <c r="M10" s="584"/>
      <c r="N10" s="584"/>
      <c r="O10" s="584"/>
      <c r="P10" s="584"/>
      <c r="Q10" s="584"/>
    </row>
    <row r="11" spans="1:19" ht="8.25" customHeight="1" x14ac:dyDescent="0.2">
      <c r="A11" s="83"/>
      <c r="B11" s="81"/>
      <c r="C11" s="81"/>
      <c r="D11" s="84"/>
      <c r="E11" s="84"/>
      <c r="F11" s="84"/>
      <c r="K11" s="84"/>
      <c r="L11" s="84"/>
    </row>
    <row r="12" spans="1:19" ht="16.5" customHeight="1" x14ac:dyDescent="0.25">
      <c r="A12" s="85" t="s">
        <v>81</v>
      </c>
      <c r="B12" s="81"/>
      <c r="C12" s="81"/>
      <c r="D12" s="84"/>
      <c r="E12" s="84"/>
      <c r="F12" s="84"/>
      <c r="K12" s="84"/>
      <c r="L12" s="84"/>
    </row>
    <row r="13" spans="1:19" ht="6.75" customHeight="1" x14ac:dyDescent="0.2">
      <c r="A13" s="27"/>
      <c r="B13" s="27"/>
      <c r="C13" s="27"/>
      <c r="D13" s="27"/>
      <c r="E13" s="27"/>
      <c r="F13" s="27"/>
      <c r="G13" s="27"/>
      <c r="H13" s="27"/>
      <c r="I13" s="27"/>
      <c r="J13" s="27"/>
      <c r="K13" s="27"/>
      <c r="L13" s="27"/>
    </row>
    <row r="14" spans="1:19" ht="27.75" customHeight="1" x14ac:dyDescent="0.2">
      <c r="A14" s="86" t="s">
        <v>54</v>
      </c>
      <c r="B14" s="86" t="s">
        <v>20</v>
      </c>
      <c r="C14" s="590" t="s">
        <v>220</v>
      </c>
      <c r="D14" s="591"/>
      <c r="E14" s="591"/>
      <c r="F14" s="591"/>
      <c r="G14" s="591"/>
      <c r="H14" s="591"/>
      <c r="I14" s="591"/>
      <c r="J14" s="591"/>
      <c r="K14" s="592"/>
      <c r="L14" s="581" t="s">
        <v>77</v>
      </c>
      <c r="M14" s="582"/>
      <c r="N14" s="582"/>
      <c r="O14" s="583"/>
      <c r="P14" s="601" t="s">
        <v>183</v>
      </c>
      <c r="Q14" s="602"/>
    </row>
    <row r="15" spans="1:19" ht="31.5" customHeight="1" x14ac:dyDescent="0.2">
      <c r="A15" s="87"/>
      <c r="B15" s="87"/>
      <c r="C15" s="593"/>
      <c r="D15" s="594"/>
      <c r="E15" s="594"/>
      <c r="F15" s="594"/>
      <c r="G15" s="594"/>
      <c r="H15" s="594"/>
      <c r="I15" s="594"/>
      <c r="J15" s="594"/>
      <c r="K15" s="595"/>
      <c r="L15" s="596" t="s">
        <v>26</v>
      </c>
      <c r="M15" s="596"/>
      <c r="N15" s="599" t="s">
        <v>211</v>
      </c>
      <c r="O15" s="600"/>
      <c r="P15" s="588" t="s">
        <v>184</v>
      </c>
      <c r="Q15" s="589"/>
    </row>
    <row r="16" spans="1:19" ht="49.5" customHeight="1" x14ac:dyDescent="0.2">
      <c r="A16" s="88"/>
      <c r="B16" s="88"/>
      <c r="C16" s="89" t="s">
        <v>61</v>
      </c>
      <c r="D16" s="90" t="s">
        <v>22</v>
      </c>
      <c r="E16" s="90" t="s">
        <v>23</v>
      </c>
      <c r="F16" s="91" t="s">
        <v>206</v>
      </c>
      <c r="G16" s="92" t="s">
        <v>24</v>
      </c>
      <c r="H16" s="89" t="s">
        <v>25</v>
      </c>
      <c r="I16" s="93" t="s">
        <v>213</v>
      </c>
      <c r="J16" s="93" t="s">
        <v>212</v>
      </c>
      <c r="K16" s="93" t="s">
        <v>214</v>
      </c>
      <c r="L16" s="94" t="s">
        <v>22</v>
      </c>
      <c r="M16" s="94" t="s">
        <v>23</v>
      </c>
      <c r="N16" s="95" t="s">
        <v>22</v>
      </c>
      <c r="O16" s="96" t="s">
        <v>23</v>
      </c>
      <c r="P16" s="207" t="s">
        <v>63</v>
      </c>
      <c r="Q16" s="208" t="s">
        <v>72</v>
      </c>
    </row>
    <row r="17" spans="1:23" ht="13.5" customHeight="1" x14ac:dyDescent="0.2">
      <c r="A17" s="97" t="s">
        <v>28</v>
      </c>
      <c r="B17" s="98" t="s">
        <v>4</v>
      </c>
      <c r="C17" s="410">
        <f>IF(AND('Petrol (7)'!C17="",'Petrol (8)'!C17=""),"",'Petrol (7)'!C17+'Petrol (8)'!C17)</f>
        <v>0</v>
      </c>
      <c r="D17" s="292">
        <f>IF(AND('Petrol (7)'!D17="",'Petrol (8)'!D17=""),"",MIN('Petrol (7)'!D17,'Petrol (8)'!D17))</f>
        <v>0</v>
      </c>
      <c r="E17" s="292">
        <f>IF(AND('Petrol (7)'!E17="",'Petrol (8)'!E17=""),"",MAX('Petrol (7)'!E17,'Petrol (8)'!E17))</f>
        <v>0</v>
      </c>
      <c r="F17" s="442">
        <v>0</v>
      </c>
      <c r="G17" s="442">
        <v>0</v>
      </c>
      <c r="H17" s="442">
        <v>0</v>
      </c>
      <c r="I17" s="410">
        <f>IF(AND('Petrol (7)'!I17="",'Petrol (8)'!I17=""),"",'Petrol (7)'!I17+'Petrol (8)'!I17)</f>
        <v>0</v>
      </c>
      <c r="J17" s="450">
        <v>0</v>
      </c>
      <c r="K17" s="450">
        <v>0</v>
      </c>
      <c r="L17" s="450"/>
      <c r="M17" s="450"/>
      <c r="N17" s="99" t="s">
        <v>185</v>
      </c>
      <c r="O17" s="100"/>
      <c r="P17" s="268" t="s">
        <v>191</v>
      </c>
      <c r="Q17" s="102">
        <v>2005</v>
      </c>
    </row>
    <row r="18" spans="1:23" ht="13.5" customHeight="1" x14ac:dyDescent="0.2">
      <c r="A18" s="97" t="s">
        <v>27</v>
      </c>
      <c r="B18" s="98" t="s">
        <v>4</v>
      </c>
      <c r="C18" s="410">
        <f>IF(AND('Petrol (7)'!C18="",'Petrol (8)'!C18=""),"",'Petrol (7)'!C18+'Petrol (8)'!C18)</f>
        <v>0</v>
      </c>
      <c r="D18" s="292">
        <f>IF(AND('Petrol (7)'!D18="",'Petrol (8)'!D18=""),"",MIN('Petrol (7)'!D18,'Petrol (8)'!D18))</f>
        <v>0</v>
      </c>
      <c r="E18" s="292">
        <f>IF(AND('Petrol (7)'!E18="",'Petrol (8)'!E18=""),"",MAX('Petrol (7)'!E18,'Petrol (8)'!E18))</f>
        <v>0</v>
      </c>
      <c r="F18" s="442">
        <v>0</v>
      </c>
      <c r="G18" s="442">
        <v>0</v>
      </c>
      <c r="H18" s="442">
        <v>0</v>
      </c>
      <c r="I18" s="410">
        <f>IF(AND('Petrol (7)'!I18="",'Petrol (8)'!I18=""),"",'Petrol (7)'!I18+'Petrol (8)'!I18)</f>
        <v>0</v>
      </c>
      <c r="J18" s="450">
        <v>0</v>
      </c>
      <c r="K18" s="450">
        <v>0</v>
      </c>
      <c r="L18" s="450"/>
      <c r="M18" s="450"/>
      <c r="N18" s="99" t="s">
        <v>186</v>
      </c>
      <c r="O18" s="103"/>
      <c r="P18" s="268" t="s">
        <v>192</v>
      </c>
      <c r="Q18" s="102">
        <v>2005</v>
      </c>
    </row>
    <row r="19" spans="1:23" ht="13.5" customHeight="1" x14ac:dyDescent="0.2">
      <c r="A19" s="32" t="s">
        <v>255</v>
      </c>
      <c r="B19" s="104" t="s">
        <v>5</v>
      </c>
      <c r="C19" s="435"/>
      <c r="D19" s="443"/>
      <c r="E19" s="443"/>
      <c r="F19" s="442"/>
      <c r="G19" s="442"/>
      <c r="H19" s="442"/>
      <c r="I19" s="435"/>
      <c r="J19" s="450"/>
      <c r="K19" s="450"/>
      <c r="L19" s="450"/>
      <c r="M19" s="450"/>
      <c r="N19" s="105"/>
      <c r="O19" s="106" t="s">
        <v>187</v>
      </c>
      <c r="P19" s="107"/>
      <c r="Q19" s="107"/>
    </row>
    <row r="20" spans="1:23" ht="13.5" customHeight="1" x14ac:dyDescent="0.2">
      <c r="A20" s="108" t="s">
        <v>246</v>
      </c>
      <c r="B20" s="109"/>
      <c r="C20" s="436">
        <f>IF(AND('Petrol (7)'!C20="",'Petrol (8)'!C20=""),"",'Petrol (7)'!C20+'Petrol (8)'!C20)</f>
        <v>0</v>
      </c>
      <c r="D20" s="444">
        <f>IF(AND('Petrol (7)'!D20="",'Petrol (8)'!D20=""),"",MIN('Petrol (7)'!D20,'Petrol (8)'!D20))</f>
        <v>0</v>
      </c>
      <c r="E20" s="444">
        <f>IF(AND('Petrol (7)'!E20="",'Petrol (8)'!E20=""),"",MAX('Petrol (7)'!E20,'Petrol (8)'!E20))</f>
        <v>0</v>
      </c>
      <c r="F20" s="442">
        <v>0</v>
      </c>
      <c r="G20" s="442">
        <v>0</v>
      </c>
      <c r="H20" s="442">
        <v>0</v>
      </c>
      <c r="I20" s="436">
        <f>IF(AND('Petrol (7)'!I20="",'Petrol (8)'!I20=""),"",'Petrol (7)'!I20+'Petrol (8)'!I20)</f>
        <v>0</v>
      </c>
      <c r="J20" s="450">
        <v>0</v>
      </c>
      <c r="K20" s="450">
        <v>0</v>
      </c>
      <c r="L20" s="450"/>
      <c r="M20" s="450"/>
      <c r="N20" s="110"/>
      <c r="O20" s="111">
        <f>IF(E8="A",70,60)</f>
        <v>60</v>
      </c>
      <c r="P20" s="102" t="s">
        <v>360</v>
      </c>
      <c r="Q20" s="102">
        <v>2007</v>
      </c>
    </row>
    <row r="21" spans="1:23" ht="13.5" customHeight="1" x14ac:dyDescent="0.2">
      <c r="A21" s="33" t="s">
        <v>30</v>
      </c>
      <c r="B21" s="112"/>
      <c r="C21" s="437"/>
      <c r="D21" s="445"/>
      <c r="E21" s="445"/>
      <c r="F21" s="442"/>
      <c r="G21" s="442"/>
      <c r="H21" s="442"/>
      <c r="I21" s="437"/>
      <c r="J21" s="450"/>
      <c r="K21" s="450"/>
      <c r="L21" s="450"/>
      <c r="M21" s="450"/>
      <c r="N21" s="112"/>
      <c r="O21" s="113"/>
      <c r="P21" s="603" t="s">
        <v>67</v>
      </c>
      <c r="Q21" s="115"/>
    </row>
    <row r="22" spans="1:23" ht="13.5" customHeight="1" x14ac:dyDescent="0.2">
      <c r="A22" s="116" t="s">
        <v>93</v>
      </c>
      <c r="B22" s="117" t="s">
        <v>228</v>
      </c>
      <c r="C22" s="438">
        <f>IF(AND('Petrol (7)'!C22="",'Petrol (8)'!C22=""),"",'Petrol (7)'!C22+'Petrol (8)'!C22)</f>
        <v>0</v>
      </c>
      <c r="D22" s="446">
        <f>IF(AND('Petrol (7)'!D22="",'Petrol (8)'!D22=""),"",MIN('Petrol (7)'!D22,'Petrol (8)'!D22))</f>
        <v>0</v>
      </c>
      <c r="E22" s="446">
        <f>IF(AND('Petrol (7)'!E22="",'Petrol (8)'!E22=""),"",MAX('Petrol (7)'!E22,'Petrol (8)'!E22))</f>
        <v>0</v>
      </c>
      <c r="F22" s="442">
        <v>0</v>
      </c>
      <c r="G22" s="442">
        <v>0</v>
      </c>
      <c r="H22" s="442">
        <v>0</v>
      </c>
      <c r="I22" s="438">
        <f>IF(AND('Petrol (7)'!I22="",'Petrol (8)'!I22=""),"",'Petrol (7)'!I22+'Petrol (8)'!I22)</f>
        <v>0</v>
      </c>
      <c r="J22" s="450">
        <v>0</v>
      </c>
      <c r="K22" s="450">
        <v>0</v>
      </c>
      <c r="L22" s="450"/>
      <c r="M22" s="450"/>
      <c r="N22" s="118">
        <v>46</v>
      </c>
      <c r="O22" s="119"/>
      <c r="P22" s="604"/>
      <c r="Q22" s="115">
        <v>2000</v>
      </c>
    </row>
    <row r="23" spans="1:23" ht="13.5" customHeight="1" x14ac:dyDescent="0.2">
      <c r="A23" s="120" t="s">
        <v>92</v>
      </c>
      <c r="B23" s="110" t="s">
        <v>228</v>
      </c>
      <c r="C23" s="436">
        <f>IF(AND('Petrol (7)'!C23="",'Petrol (8)'!C23=""),"",'Petrol (7)'!C23+'Petrol (8)'!C23)</f>
        <v>0</v>
      </c>
      <c r="D23" s="444">
        <f>IF(AND('Petrol (7)'!D23="",'Petrol (8)'!D23=""),"",MIN('Petrol (7)'!D23,'Petrol (8)'!D23))</f>
        <v>0</v>
      </c>
      <c r="E23" s="444">
        <f>IF(AND('Petrol (7)'!E23="",'Petrol (8)'!E23=""),"",MAX('Petrol (7)'!E23,'Petrol (8)'!E23))</f>
        <v>0</v>
      </c>
      <c r="F23" s="442">
        <v>0</v>
      </c>
      <c r="G23" s="442">
        <v>0</v>
      </c>
      <c r="H23" s="442">
        <v>0</v>
      </c>
      <c r="I23" s="436">
        <f>IF(AND('Petrol (7)'!I23="",'Petrol (8)'!I23=""),"",'Petrol (7)'!I23+'Petrol (8)'!I23)</f>
        <v>0</v>
      </c>
      <c r="J23" s="450">
        <v>0</v>
      </c>
      <c r="K23" s="450">
        <v>0</v>
      </c>
      <c r="L23" s="450"/>
      <c r="M23" s="450"/>
      <c r="N23" s="121">
        <v>75</v>
      </c>
      <c r="O23" s="122"/>
      <c r="P23" s="605"/>
      <c r="Q23" s="123"/>
    </row>
    <row r="24" spans="1:23" ht="13.5" customHeight="1" x14ac:dyDescent="0.2">
      <c r="A24" s="33" t="s">
        <v>31</v>
      </c>
      <c r="B24" s="112"/>
      <c r="C24" s="437"/>
      <c r="D24" s="445"/>
      <c r="E24" s="445"/>
      <c r="F24" s="442"/>
      <c r="G24" s="442"/>
      <c r="H24" s="442"/>
      <c r="I24" s="437"/>
      <c r="J24" s="450"/>
      <c r="K24" s="450"/>
      <c r="L24" s="450"/>
      <c r="M24" s="450"/>
      <c r="N24" s="112"/>
      <c r="O24" s="113"/>
      <c r="P24" s="107"/>
      <c r="Q24" s="124"/>
    </row>
    <row r="25" spans="1:23" ht="33.75" x14ac:dyDescent="0.2">
      <c r="A25" s="116" t="s">
        <v>94</v>
      </c>
      <c r="B25" s="117" t="s">
        <v>228</v>
      </c>
      <c r="C25" s="438">
        <f>IF(AND('Petrol (7)'!C25="",'Petrol (8)'!C25=""),"",'Petrol (7)'!C25+'Petrol (8)'!C25)</f>
        <v>0</v>
      </c>
      <c r="D25" s="446">
        <f>IF(AND('Petrol (7)'!D25="",'Petrol (8)'!D25=""),"",MIN('Petrol (7)'!D25,'Petrol (8)'!D25))</f>
        <v>0</v>
      </c>
      <c r="E25" s="446">
        <f>IF(AND('Petrol (7)'!E25="",'Petrol (8)'!E25=""),"",MAX('Petrol (7)'!E25,'Petrol (8)'!E25))</f>
        <v>0</v>
      </c>
      <c r="F25" s="442">
        <v>0</v>
      </c>
      <c r="G25" s="442">
        <v>0</v>
      </c>
      <c r="H25" s="442">
        <v>0</v>
      </c>
      <c r="I25" s="438">
        <f>IF(AND('Petrol (7)'!I25="",'Petrol (8)'!I25=""),"",'Petrol (7)'!I25+'Petrol (8)'!I25)</f>
        <v>0</v>
      </c>
      <c r="J25" s="450">
        <v>0</v>
      </c>
      <c r="K25" s="450">
        <v>0</v>
      </c>
      <c r="L25" s="450"/>
      <c r="M25" s="450"/>
      <c r="N25" s="112"/>
      <c r="O25" s="125" t="s">
        <v>188</v>
      </c>
      <c r="P25" s="115" t="s">
        <v>361</v>
      </c>
      <c r="Q25" s="115" t="s">
        <v>364</v>
      </c>
    </row>
    <row r="26" spans="1:23" ht="22.5" x14ac:dyDescent="0.2">
      <c r="A26" s="116" t="s">
        <v>32</v>
      </c>
      <c r="B26" s="117" t="s">
        <v>228</v>
      </c>
      <c r="C26" s="438">
        <f>IF(AND('Petrol (7)'!C26="",'Petrol (8)'!C26=""),"",'Petrol (7)'!C26+'Petrol (8)'!C26)</f>
        <v>0</v>
      </c>
      <c r="D26" s="447">
        <f>IF(AND('Petrol (7)'!D26="",'Petrol (8)'!D26=""),"",MIN('Petrol (7)'!D26,'Petrol (8)'!D26))</f>
        <v>0</v>
      </c>
      <c r="E26" s="447">
        <f>IF(AND('Petrol (7)'!E26="",'Petrol (8)'!E26=""),"",MAX('Petrol (7)'!E26,'Petrol (8)'!E26))</f>
        <v>0</v>
      </c>
      <c r="F26" s="442">
        <v>0</v>
      </c>
      <c r="G26" s="442">
        <v>0</v>
      </c>
      <c r="H26" s="442">
        <v>0</v>
      </c>
      <c r="I26" s="438">
        <f>IF(AND('Petrol (7)'!I26="",'Petrol (8)'!I26=""),"",'Petrol (7)'!I26+'Petrol (8)'!I26)</f>
        <v>0</v>
      </c>
      <c r="J26" s="450">
        <v>0</v>
      </c>
      <c r="K26" s="450">
        <v>0</v>
      </c>
      <c r="L26" s="450"/>
      <c r="M26" s="450"/>
      <c r="N26" s="112"/>
      <c r="O26" s="125">
        <v>35</v>
      </c>
      <c r="P26" s="115" t="s">
        <v>362</v>
      </c>
      <c r="Q26" s="115" t="s">
        <v>363</v>
      </c>
    </row>
    <row r="27" spans="1:23" ht="33.75" x14ac:dyDescent="0.2">
      <c r="A27" s="120" t="s">
        <v>33</v>
      </c>
      <c r="B27" s="110" t="s">
        <v>228</v>
      </c>
      <c r="C27" s="436">
        <f>IF(AND('Petrol (7)'!C27="",'Petrol (8)'!C27=""),"",'Petrol (7)'!C27+'Petrol (8)'!C27)</f>
        <v>0</v>
      </c>
      <c r="D27" s="444">
        <f>IF(AND('Petrol (7)'!D27="",'Petrol (8)'!D27=""),"",MIN('Petrol (7)'!D27,'Petrol (8)'!D27))</f>
        <v>0</v>
      </c>
      <c r="E27" s="444">
        <f>IF(AND('Petrol (7)'!E27="",'Petrol (8)'!E27=""),"",MAX('Petrol (7)'!E27,'Petrol (8)'!E27))</f>
        <v>0</v>
      </c>
      <c r="F27" s="442">
        <v>0</v>
      </c>
      <c r="G27" s="442">
        <v>0</v>
      </c>
      <c r="H27" s="442">
        <v>0</v>
      </c>
      <c r="I27" s="436">
        <f>IF(AND('Petrol (7)'!I27="",'Petrol (8)'!I27=""),"",'Petrol (7)'!I27+'Petrol (8)'!I27)</f>
        <v>0</v>
      </c>
      <c r="J27" s="450">
        <v>0</v>
      </c>
      <c r="K27" s="450">
        <v>0</v>
      </c>
      <c r="L27" s="450"/>
      <c r="M27" s="450"/>
      <c r="N27" s="109"/>
      <c r="O27" s="111">
        <v>1</v>
      </c>
      <c r="P27" s="102" t="s">
        <v>365</v>
      </c>
      <c r="Q27" s="102" t="s">
        <v>366</v>
      </c>
    </row>
    <row r="28" spans="1:23" ht="24.75" customHeight="1" x14ac:dyDescent="0.2">
      <c r="A28" s="97" t="str">
        <f>IF(C29&gt;0,"Do not complete","Oxygen content")</f>
        <v>Oxygen content</v>
      </c>
      <c r="B28" s="98" t="s">
        <v>6</v>
      </c>
      <c r="C28" s="439">
        <f>IF(AND('Petrol (7)'!C28="",'Petrol (8)'!C28=""),"",'Petrol (7)'!C28+'Petrol (8)'!C28)</f>
        <v>0</v>
      </c>
      <c r="D28" s="448">
        <f>IF(AND('Petrol (7)'!D28="",'Petrol (8)'!D28=""),"",MIN('Petrol (7)'!D28,'Petrol (8)'!D28))</f>
        <v>0</v>
      </c>
      <c r="E28" s="448">
        <f>IF(AND('Petrol (7)'!E28="",'Petrol (8)'!E28=""),"",MAX('Petrol (7)'!E28,'Petrol (8)'!E28))</f>
        <v>0</v>
      </c>
      <c r="F28" s="442">
        <v>0</v>
      </c>
      <c r="G28" s="442">
        <v>0</v>
      </c>
      <c r="H28" s="442">
        <v>0</v>
      </c>
      <c r="I28" s="439">
        <f>IF(AND('Petrol (7)'!I28="",'Petrol (8)'!I28=""),"",'Petrol (7)'!I28+'Petrol (8)'!I28)</f>
        <v>0</v>
      </c>
      <c r="J28" s="450">
        <v>0</v>
      </c>
      <c r="K28" s="450">
        <v>0</v>
      </c>
      <c r="L28" s="450"/>
      <c r="M28" s="450"/>
      <c r="N28" s="105"/>
      <c r="O28" s="230">
        <v>3.7</v>
      </c>
      <c r="P28" s="603" t="s">
        <v>367</v>
      </c>
      <c r="Q28" s="603" t="s">
        <v>368</v>
      </c>
      <c r="W28" s="42"/>
    </row>
    <row r="29" spans="1:23" ht="24.75" customHeight="1" x14ac:dyDescent="0.2">
      <c r="A29" s="135" t="str">
        <f>IF(C28&gt;0,"Do not complete","Oxygen content*
*petrol with 5% (v/v) or less ethanol content")</f>
        <v>Oxygen content*
*petrol with 5% (v/v) or less ethanol content</v>
      </c>
      <c r="B29" s="98" t="s">
        <v>6</v>
      </c>
      <c r="C29" s="436">
        <f>IF(AND('Petrol (7)'!C29="",'Petrol (8)'!C29=""),"",'Petrol (7)'!C29+'Petrol (8)'!C29)</f>
        <v>0</v>
      </c>
      <c r="D29" s="444">
        <f>IF(AND('Petrol (7)'!D29="",'Petrol (8)'!D29=""),"",MIN('Petrol (7)'!D29,'Petrol (8)'!D29))</f>
        <v>0</v>
      </c>
      <c r="E29" s="444">
        <f>IF(AND('Petrol (7)'!E29="",'Petrol (8)'!E29=""),"",MAX('Petrol (7)'!E29,'Petrol (8)'!E29))</f>
        <v>0</v>
      </c>
      <c r="F29" s="442">
        <v>0</v>
      </c>
      <c r="G29" s="442">
        <v>0</v>
      </c>
      <c r="H29" s="442">
        <v>0</v>
      </c>
      <c r="I29" s="436">
        <f>IF(AND('Petrol (7)'!I29="",'Petrol (8)'!I29=""),"",'Petrol (7)'!I29+'Petrol (8)'!I29)</f>
        <v>0</v>
      </c>
      <c r="J29" s="450">
        <v>0</v>
      </c>
      <c r="K29" s="450">
        <v>0</v>
      </c>
      <c r="L29" s="450"/>
      <c r="M29" s="450"/>
      <c r="N29" s="110"/>
      <c r="O29" s="231">
        <v>2.7</v>
      </c>
      <c r="P29" s="605"/>
      <c r="Q29" s="605"/>
      <c r="W29" s="42"/>
    </row>
    <row r="30" spans="1:23" ht="14.25" customHeight="1" x14ac:dyDescent="0.2">
      <c r="A30" s="33" t="s">
        <v>35</v>
      </c>
      <c r="B30" s="112"/>
      <c r="C30" s="437"/>
      <c r="D30" s="445"/>
      <c r="E30" s="445"/>
      <c r="F30" s="442"/>
      <c r="G30" s="442"/>
      <c r="H30" s="442"/>
      <c r="I30" s="437"/>
      <c r="J30" s="450"/>
      <c r="K30" s="450"/>
      <c r="L30" s="450"/>
      <c r="M30" s="450"/>
      <c r="N30" s="112"/>
      <c r="O30" s="113"/>
      <c r="P30" s="126"/>
      <c r="Q30" s="127"/>
      <c r="W30" s="42"/>
    </row>
    <row r="31" spans="1:23" ht="14.25" customHeight="1" x14ac:dyDescent="0.2">
      <c r="A31" s="116" t="s">
        <v>7</v>
      </c>
      <c r="B31" s="117" t="s">
        <v>228</v>
      </c>
      <c r="C31" s="438">
        <f>IF(AND('Petrol (7)'!C31="",'Petrol (8)'!C31=""),"",'Petrol (7)'!C31+'Petrol (8)'!C31)</f>
        <v>0</v>
      </c>
      <c r="D31" s="446">
        <f>IF(AND('Petrol (7)'!D31="",'Petrol (8)'!D31=""),"",MIN('Petrol (7)'!D31,'Petrol (8)'!D31))</f>
        <v>0</v>
      </c>
      <c r="E31" s="446">
        <f>IF(AND('Petrol (7)'!E31="",'Petrol (8)'!E31=""),"",MAX('Petrol (7)'!E31,'Petrol (8)'!E31))</f>
        <v>0</v>
      </c>
      <c r="F31" s="442">
        <v>0</v>
      </c>
      <c r="G31" s="442">
        <v>0</v>
      </c>
      <c r="H31" s="442">
        <v>0</v>
      </c>
      <c r="I31" s="438">
        <f>IF(AND('Petrol (7)'!I31="",'Petrol (8)'!I31=""),"",'Petrol (7)'!I31+'Petrol (8)'!I31)</f>
        <v>0</v>
      </c>
      <c r="J31" s="450">
        <v>0</v>
      </c>
      <c r="K31" s="450">
        <v>0</v>
      </c>
      <c r="L31" s="450"/>
      <c r="M31" s="450"/>
      <c r="N31" s="112"/>
      <c r="O31" s="113">
        <v>3</v>
      </c>
      <c r="P31" s="128"/>
      <c r="Q31" s="129"/>
    </row>
    <row r="32" spans="1:23" ht="14.25" customHeight="1" x14ac:dyDescent="0.2">
      <c r="A32" s="116" t="s">
        <v>8</v>
      </c>
      <c r="B32" s="117" t="s">
        <v>228</v>
      </c>
      <c r="C32" s="438">
        <f>IF(AND('Petrol (7)'!C32="",'Petrol (8)'!C32=""),"",'Petrol (7)'!C32+'Petrol (8)'!C32)</f>
        <v>0</v>
      </c>
      <c r="D32" s="446">
        <f>IF(AND('Petrol (7)'!D32="",'Petrol (8)'!D32=""),"",MIN('Petrol (7)'!D32,'Petrol (8)'!D32))</f>
        <v>0</v>
      </c>
      <c r="E32" s="446">
        <f>IF(AND('Petrol (7)'!E32="",'Petrol (8)'!E32=""),"",MAX('Petrol (7)'!E32,'Petrol (8)'!E32))</f>
        <v>0</v>
      </c>
      <c r="F32" s="442">
        <v>0</v>
      </c>
      <c r="G32" s="442">
        <v>0</v>
      </c>
      <c r="H32" s="442">
        <v>0</v>
      </c>
      <c r="I32" s="438">
        <f>IF(AND('Petrol (7)'!I32="",'Petrol (8)'!I32=""),"",'Petrol (7)'!I32+'Petrol (8)'!I32)</f>
        <v>0</v>
      </c>
      <c r="J32" s="450">
        <v>0</v>
      </c>
      <c r="K32" s="450">
        <v>0</v>
      </c>
      <c r="L32" s="450"/>
      <c r="M32" s="450"/>
      <c r="N32" s="112"/>
      <c r="O32" s="130">
        <v>10</v>
      </c>
      <c r="P32" s="128"/>
      <c r="Q32" s="129"/>
    </row>
    <row r="33" spans="1:152" ht="14.25" customHeight="1" x14ac:dyDescent="0.2">
      <c r="A33" s="116" t="s">
        <v>36</v>
      </c>
      <c r="B33" s="117" t="s">
        <v>228</v>
      </c>
      <c r="C33" s="438">
        <f>IF(AND('Petrol (7)'!C33="",'Petrol (8)'!C33=""),"",'Petrol (7)'!C33+'Petrol (8)'!C33)</f>
        <v>0</v>
      </c>
      <c r="D33" s="446">
        <f>IF(AND('Petrol (7)'!D33="",'Petrol (8)'!D33=""),"",MIN('Petrol (7)'!D33,'Petrol (8)'!D33))</f>
        <v>0</v>
      </c>
      <c r="E33" s="446">
        <f>IF(AND('Petrol (7)'!E33="",'Petrol (8)'!E33=""),"",MAX('Petrol (7)'!E33,'Petrol (8)'!E33))</f>
        <v>0</v>
      </c>
      <c r="F33" s="442">
        <v>0</v>
      </c>
      <c r="G33" s="442">
        <v>0</v>
      </c>
      <c r="H33" s="442">
        <v>0</v>
      </c>
      <c r="I33" s="438">
        <f>IF(AND('Petrol (7)'!I33="",'Petrol (8)'!I33=""),"",'Petrol (7)'!I33+'Petrol (8)'!I33)</f>
        <v>0</v>
      </c>
      <c r="J33" s="450">
        <v>0</v>
      </c>
      <c r="K33" s="450">
        <v>0</v>
      </c>
      <c r="L33" s="450"/>
      <c r="M33" s="450"/>
      <c r="N33" s="112"/>
      <c r="O33" s="130">
        <v>12</v>
      </c>
      <c r="P33" s="269" t="s">
        <v>79</v>
      </c>
      <c r="Q33" s="115">
        <v>1997</v>
      </c>
    </row>
    <row r="34" spans="1:152" ht="14.25" customHeight="1" x14ac:dyDescent="0.2">
      <c r="A34" s="116" t="s">
        <v>37</v>
      </c>
      <c r="B34" s="117" t="s">
        <v>228</v>
      </c>
      <c r="C34" s="438">
        <f>IF(AND('Petrol (7)'!C34="",'Petrol (8)'!C34=""),"",'Petrol (7)'!C34+'Petrol (8)'!C34)</f>
        <v>0</v>
      </c>
      <c r="D34" s="446">
        <f>IF(AND('Petrol (7)'!D34="",'Petrol (8)'!D34=""),"",MIN('Petrol (7)'!D34,'Petrol (8)'!D34))</f>
        <v>0</v>
      </c>
      <c r="E34" s="446">
        <f>IF(AND('Petrol (7)'!E34="",'Petrol (8)'!E34=""),"",MAX('Petrol (7)'!E34,'Petrol (8)'!E34))</f>
        <v>0</v>
      </c>
      <c r="F34" s="442">
        <v>0</v>
      </c>
      <c r="G34" s="442">
        <v>0</v>
      </c>
      <c r="H34" s="442">
        <v>0</v>
      </c>
      <c r="I34" s="438">
        <f>IF(AND('Petrol (7)'!I34="",'Petrol (8)'!I34=""),"",'Petrol (7)'!I34+'Petrol (8)'!I34)</f>
        <v>0</v>
      </c>
      <c r="J34" s="450">
        <v>0</v>
      </c>
      <c r="K34" s="450">
        <v>0</v>
      </c>
      <c r="L34" s="450"/>
      <c r="M34" s="450"/>
      <c r="N34" s="112"/>
      <c r="O34" s="130">
        <v>15</v>
      </c>
      <c r="P34" s="269" t="s">
        <v>195</v>
      </c>
      <c r="Q34" s="115">
        <v>2000</v>
      </c>
    </row>
    <row r="35" spans="1:152" ht="14.25" customHeight="1" x14ac:dyDescent="0.2">
      <c r="A35" s="116" t="s">
        <v>38</v>
      </c>
      <c r="B35" s="117" t="s">
        <v>228</v>
      </c>
      <c r="C35" s="438">
        <f>IF(AND('Petrol (7)'!C35="",'Petrol (8)'!C35=""),"",'Petrol (7)'!C35+'Petrol (8)'!C35)</f>
        <v>0</v>
      </c>
      <c r="D35" s="446">
        <f>IF(AND('Petrol (7)'!D35="",'Petrol (8)'!D35=""),"",MIN('Petrol (7)'!D35,'Petrol (8)'!D35))</f>
        <v>0</v>
      </c>
      <c r="E35" s="446">
        <f>IF(AND('Petrol (7)'!E35="",'Petrol (8)'!E35=""),"",MAX('Petrol (7)'!E35,'Petrol (8)'!E35))</f>
        <v>0</v>
      </c>
      <c r="F35" s="442">
        <v>0</v>
      </c>
      <c r="G35" s="442">
        <v>0</v>
      </c>
      <c r="H35" s="442">
        <v>0</v>
      </c>
      <c r="I35" s="438">
        <f>IF(AND('Petrol (7)'!I35="",'Petrol (8)'!I35=""),"",'Petrol (7)'!I35+'Petrol (8)'!I35)</f>
        <v>0</v>
      </c>
      <c r="J35" s="450">
        <v>0</v>
      </c>
      <c r="K35" s="450">
        <v>0</v>
      </c>
      <c r="L35" s="450"/>
      <c r="M35" s="450"/>
      <c r="N35" s="112"/>
      <c r="O35" s="130">
        <v>15</v>
      </c>
      <c r="P35" s="269" t="s">
        <v>362</v>
      </c>
      <c r="Q35" s="115">
        <v>2008</v>
      </c>
    </row>
    <row r="36" spans="1:152" s="132" customFormat="1" ht="21.75" customHeight="1" x14ac:dyDescent="0.2">
      <c r="A36" s="131" t="s">
        <v>189</v>
      </c>
      <c r="B36" s="117" t="s">
        <v>228</v>
      </c>
      <c r="C36" s="438">
        <f>IF(AND('Petrol (7)'!C36="",'Petrol (8)'!C36=""),"",'Petrol (7)'!C36+'Petrol (8)'!C36)</f>
        <v>0</v>
      </c>
      <c r="D36" s="446">
        <f>IF(AND('Petrol (7)'!D36="",'Petrol (8)'!D36=""),"",MIN('Petrol (7)'!D36,'Petrol (8)'!D36))</f>
        <v>0</v>
      </c>
      <c r="E36" s="446">
        <f>IF(AND('Petrol (7)'!E36="",'Petrol (8)'!E36=""),"",MAX('Petrol (7)'!E36,'Petrol (8)'!E36))</f>
        <v>0</v>
      </c>
      <c r="F36" s="442">
        <v>0</v>
      </c>
      <c r="G36" s="442">
        <v>0</v>
      </c>
      <c r="H36" s="442">
        <v>0</v>
      </c>
      <c r="I36" s="438">
        <f>IF(AND('Petrol (7)'!I36="",'Petrol (8)'!I36=""),"",'Petrol (7)'!I36+'Petrol (8)'!I36)</f>
        <v>0</v>
      </c>
      <c r="J36" s="450">
        <v>0</v>
      </c>
      <c r="K36" s="450">
        <v>0</v>
      </c>
      <c r="L36" s="450"/>
      <c r="M36" s="450"/>
      <c r="N36" s="112"/>
      <c r="O36" s="130">
        <v>22</v>
      </c>
      <c r="P36" s="128"/>
      <c r="Q36" s="129"/>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row>
    <row r="37" spans="1:152" ht="18" customHeight="1" x14ac:dyDescent="0.2">
      <c r="A37" s="120" t="s">
        <v>40</v>
      </c>
      <c r="B37" s="110" t="s">
        <v>228</v>
      </c>
      <c r="C37" s="436">
        <f>IF(AND('Petrol (7)'!C37="",'Petrol (8)'!C37=""),"",'Petrol (7)'!C37+'Petrol (8)'!C37)</f>
        <v>0</v>
      </c>
      <c r="D37" s="444">
        <f>IF(AND('Petrol (7)'!D37="",'Petrol (8)'!D37=""),"",MIN('Petrol (7)'!D37,'Petrol (8)'!D37))</f>
        <v>0</v>
      </c>
      <c r="E37" s="444">
        <f>IF(AND('Petrol (7)'!E37="",'Petrol (8)'!E37=""),"",MAX('Petrol (7)'!E37,'Petrol (8)'!E37))</f>
        <v>0</v>
      </c>
      <c r="F37" s="442">
        <v>0</v>
      </c>
      <c r="G37" s="442">
        <v>0</v>
      </c>
      <c r="H37" s="442">
        <v>0</v>
      </c>
      <c r="I37" s="436">
        <f>IF(AND('Petrol (7)'!I37="",'Petrol (8)'!I37=""),"",'Petrol (7)'!I37+'Petrol (8)'!I37)</f>
        <v>0</v>
      </c>
      <c r="J37" s="450">
        <v>0</v>
      </c>
      <c r="K37" s="450">
        <v>0</v>
      </c>
      <c r="L37" s="450"/>
      <c r="M37" s="450"/>
      <c r="N37" s="109"/>
      <c r="O37" s="133">
        <v>15</v>
      </c>
      <c r="P37" s="123"/>
      <c r="Q37" s="134"/>
    </row>
    <row r="38" spans="1:152" ht="57" customHeight="1" x14ac:dyDescent="0.2">
      <c r="A38" s="135" t="s">
        <v>41</v>
      </c>
      <c r="B38" s="136" t="s">
        <v>9</v>
      </c>
      <c r="C38" s="410">
        <f>IF(AND('Petrol (7)'!C38="",'Petrol (8)'!C38=""),"",'Petrol (7)'!C38+'Petrol (8)'!C38)</f>
        <v>0</v>
      </c>
      <c r="D38" s="292">
        <f>IF(AND('Petrol (7)'!D38="",'Petrol (8)'!D38=""),"",MIN('Petrol (7)'!D38,'Petrol (8)'!D38))</f>
        <v>0</v>
      </c>
      <c r="E38" s="292">
        <f>IF(AND('Petrol (7)'!E38="",'Petrol (8)'!E38=""),"",MAX('Petrol (7)'!E38,'Petrol (8)'!E38))</f>
        <v>0</v>
      </c>
      <c r="F38" s="442">
        <v>0</v>
      </c>
      <c r="G38" s="442">
        <v>0</v>
      </c>
      <c r="H38" s="442">
        <v>0</v>
      </c>
      <c r="I38" s="410">
        <f>IF(AND('Petrol (7)'!I38="",'Petrol (8)'!I38=""),"",'Petrol (7)'!I38+'Petrol (8)'!I38)</f>
        <v>0</v>
      </c>
      <c r="J38" s="450">
        <v>0</v>
      </c>
      <c r="K38" s="450">
        <v>0</v>
      </c>
      <c r="L38" s="450"/>
      <c r="M38" s="450"/>
      <c r="N38" s="136"/>
      <c r="O38" s="103">
        <v>10</v>
      </c>
      <c r="P38" s="137" t="s">
        <v>369</v>
      </c>
      <c r="Q38" s="137" t="s">
        <v>370</v>
      </c>
    </row>
    <row r="39" spans="1:152" ht="13.5" customHeight="1" x14ac:dyDescent="0.2">
      <c r="A39" s="97" t="s">
        <v>42</v>
      </c>
      <c r="B39" s="136" t="s">
        <v>10</v>
      </c>
      <c r="C39" s="410">
        <f>IF(AND('Petrol (7)'!C39="",'Petrol (8)'!C39=""),"",'Petrol (7)'!C39+'Petrol (8)'!C39)</f>
        <v>0</v>
      </c>
      <c r="D39" s="292">
        <f>IF(AND('Petrol (7)'!D39="",'Petrol (8)'!D39=""),"",MIN('Petrol (7)'!D39,'Petrol (8)'!D39))</f>
        <v>0</v>
      </c>
      <c r="E39" s="292">
        <f>IF(AND('Petrol (7)'!E39="",'Petrol (8)'!E39=""),"",MAX('Petrol (7)'!E39,'Petrol (8)'!E39))</f>
        <v>0</v>
      </c>
      <c r="F39" s="442">
        <v>0</v>
      </c>
      <c r="G39" s="442">
        <v>0</v>
      </c>
      <c r="H39" s="442">
        <v>0</v>
      </c>
      <c r="I39" s="410">
        <f>IF(AND('Petrol (7)'!I39="",'Petrol (8)'!I39=""),"",'Petrol (7)'!I39+'Petrol (8)'!I39)</f>
        <v>0</v>
      </c>
      <c r="J39" s="450">
        <v>0</v>
      </c>
      <c r="K39" s="450">
        <v>0</v>
      </c>
      <c r="L39" s="450"/>
      <c r="M39" s="450"/>
      <c r="N39" s="136"/>
      <c r="O39" s="138">
        <v>5.0000000000000001E-3</v>
      </c>
      <c r="P39" s="139" t="s">
        <v>80</v>
      </c>
      <c r="Q39" s="139">
        <v>1996</v>
      </c>
    </row>
    <row r="40" spans="1:152" s="82" customFormat="1" ht="22.5" customHeight="1" x14ac:dyDescent="0.2">
      <c r="A40" s="140" t="s">
        <v>348</v>
      </c>
      <c r="B40" s="141" t="s">
        <v>221</v>
      </c>
      <c r="C40" s="410">
        <f>IF(AND('Petrol (7)'!C40="",'Petrol (8)'!C40=""),"",'Petrol (7)'!C40+'Petrol (8)'!C40)</f>
        <v>0</v>
      </c>
      <c r="D40" s="449">
        <f>IF(AND('Petrol (7)'!D40="",'Petrol (8)'!D40=""),"",MIN('Petrol (7)'!D40,'Petrol (8)'!D40))</f>
        <v>0</v>
      </c>
      <c r="E40" s="449">
        <f>IF(AND('Petrol (7)'!E40="",'Petrol (8)'!E40=""),"",MAX('Petrol (7)'!E40,'Petrol (8)'!E40))</f>
        <v>0</v>
      </c>
      <c r="F40" s="442">
        <v>0</v>
      </c>
      <c r="G40" s="442">
        <v>0</v>
      </c>
      <c r="H40" s="442">
        <v>0</v>
      </c>
      <c r="I40" s="410">
        <f>IF(AND('Petrol (7)'!I40="",'Petrol (8)'!I40=""),"",'Petrol (7)'!I40+'Petrol (8)'!I40)</f>
        <v>0</v>
      </c>
      <c r="J40" s="450">
        <v>0</v>
      </c>
      <c r="K40" s="450">
        <v>0</v>
      </c>
      <c r="L40" s="450"/>
      <c r="M40" s="450"/>
      <c r="N40" s="141"/>
      <c r="O40" s="141">
        <v>2</v>
      </c>
      <c r="P40" s="217" t="s">
        <v>371</v>
      </c>
      <c r="Q40" s="217" t="s">
        <v>372</v>
      </c>
    </row>
    <row r="41" spans="1:152" s="142" customFormat="1" ht="3.75" customHeight="1" x14ac:dyDescent="0.2">
      <c r="A41" s="81"/>
      <c r="M41" s="4"/>
      <c r="N41" s="4"/>
    </row>
    <row r="42" spans="1:152" ht="13.5" customHeight="1" x14ac:dyDescent="0.25">
      <c r="A42" s="85" t="s">
        <v>82</v>
      </c>
      <c r="B42" s="143"/>
      <c r="C42" s="143"/>
      <c r="D42" s="143"/>
      <c r="E42" s="143"/>
      <c r="F42" s="143"/>
      <c r="G42" s="143"/>
      <c r="H42" s="143"/>
      <c r="I42" s="143"/>
      <c r="J42" s="143"/>
      <c r="K42" s="143"/>
      <c r="L42" s="143"/>
    </row>
    <row r="43" spans="1:152" ht="6" customHeight="1" x14ac:dyDescent="0.2">
      <c r="A43" s="144"/>
      <c r="B43" s="144"/>
      <c r="C43" s="144"/>
      <c r="D43" s="144"/>
      <c r="E43" s="144"/>
      <c r="F43" s="144"/>
      <c r="G43" s="144"/>
      <c r="H43" s="144"/>
      <c r="I43" s="144"/>
      <c r="J43" s="144"/>
      <c r="K43" s="144"/>
      <c r="L43" s="144"/>
    </row>
    <row r="44" spans="1:152" x14ac:dyDescent="0.2">
      <c r="A44" s="581" t="s">
        <v>43</v>
      </c>
      <c r="B44" s="582"/>
      <c r="C44" s="582"/>
      <c r="D44" s="583"/>
      <c r="E44" s="12"/>
      <c r="F44" s="12"/>
      <c r="G44" s="12"/>
      <c r="H44" s="12"/>
      <c r="I44" s="12"/>
      <c r="J44" s="12"/>
      <c r="K44" s="12"/>
      <c r="L44" s="12"/>
    </row>
    <row r="45" spans="1:152" ht="13.15" customHeight="1" x14ac:dyDescent="0.2">
      <c r="A45" s="141" t="s">
        <v>44</v>
      </c>
      <c r="B45" s="440">
        <f>'Petrol (7)'!B45+'Petrol (8)'!B45</f>
        <v>0</v>
      </c>
      <c r="C45" s="141" t="s">
        <v>49</v>
      </c>
      <c r="D45" s="440">
        <f>'Petrol (7)'!D45+'Petrol (8)'!D45</f>
        <v>0</v>
      </c>
      <c r="E45" s="597" t="s">
        <v>373</v>
      </c>
      <c r="F45" s="598"/>
      <c r="G45" s="598"/>
      <c r="H45" s="598"/>
      <c r="I45" s="598"/>
      <c r="J45" s="598"/>
      <c r="K45" s="598"/>
      <c r="L45" s="598"/>
    </row>
    <row r="46" spans="1:152" x14ac:dyDescent="0.2">
      <c r="A46" s="141" t="s">
        <v>45</v>
      </c>
      <c r="B46" s="440">
        <f>'Petrol (7)'!B46+'Petrol (8)'!B46</f>
        <v>0</v>
      </c>
      <c r="C46" s="141" t="s">
        <v>12</v>
      </c>
      <c r="D46" s="440">
        <f>'Petrol (7)'!D46+'Petrol (8)'!D46</f>
        <v>0</v>
      </c>
      <c r="E46" s="597"/>
      <c r="F46" s="598"/>
      <c r="G46" s="598"/>
      <c r="H46" s="598"/>
      <c r="I46" s="598"/>
      <c r="J46" s="598"/>
      <c r="K46" s="598"/>
      <c r="L46" s="598"/>
    </row>
    <row r="47" spans="1:152" ht="13.15" customHeight="1" x14ac:dyDescent="0.2">
      <c r="A47" s="141" t="s">
        <v>46</v>
      </c>
      <c r="B47" s="440">
        <f>'Petrol (7)'!B47+'Petrol (8)'!B47</f>
        <v>0</v>
      </c>
      <c r="C47" s="141" t="s">
        <v>13</v>
      </c>
      <c r="D47" s="440">
        <f>'Petrol (7)'!D47+'Petrol (8)'!D47</f>
        <v>0</v>
      </c>
      <c r="E47" s="597" t="s">
        <v>250</v>
      </c>
      <c r="F47" s="598"/>
      <c r="G47" s="598"/>
      <c r="H47" s="598"/>
      <c r="I47" s="598"/>
      <c r="J47" s="598"/>
      <c r="K47" s="598"/>
      <c r="L47" s="598"/>
    </row>
    <row r="48" spans="1:152" ht="13.15" customHeight="1" x14ac:dyDescent="0.2">
      <c r="A48" s="141" t="s">
        <v>11</v>
      </c>
      <c r="B48" s="440">
        <f>'Petrol (7)'!B48+'Petrol (8)'!B48</f>
        <v>0</v>
      </c>
      <c r="C48" s="141" t="s">
        <v>50</v>
      </c>
      <c r="D48" s="440">
        <f>'Petrol (7)'!D48+'Petrol (8)'!D48</f>
        <v>0</v>
      </c>
      <c r="E48" s="597" t="s">
        <v>251</v>
      </c>
      <c r="F48" s="598"/>
      <c r="G48" s="598"/>
      <c r="H48" s="598"/>
      <c r="I48" s="598"/>
      <c r="J48" s="598"/>
      <c r="K48" s="598"/>
      <c r="L48" s="598"/>
    </row>
    <row r="49" spans="1:14" ht="13.15" customHeight="1" x14ac:dyDescent="0.2">
      <c r="A49" s="141" t="s">
        <v>47</v>
      </c>
      <c r="B49" s="440">
        <f>'Petrol (7)'!B49+'Petrol (8)'!B49</f>
        <v>0</v>
      </c>
      <c r="C49" s="141" t="s">
        <v>14</v>
      </c>
      <c r="D49" s="440">
        <f>'Petrol (7)'!D49+'Petrol (8)'!D49</f>
        <v>0</v>
      </c>
      <c r="E49" s="597" t="s">
        <v>252</v>
      </c>
      <c r="F49" s="598"/>
      <c r="G49" s="598"/>
      <c r="H49" s="598"/>
      <c r="I49" s="598"/>
      <c r="J49" s="598"/>
      <c r="K49" s="598"/>
      <c r="L49" s="598"/>
    </row>
    <row r="50" spans="1:14" ht="13.5" customHeight="1" thickBot="1" x14ac:dyDescent="0.25">
      <c r="A50" s="141" t="s">
        <v>48</v>
      </c>
      <c r="B50" s="440">
        <f>'Petrol (7)'!B50+'Petrol (8)'!B50</f>
        <v>0</v>
      </c>
      <c r="C50" s="141" t="s">
        <v>51</v>
      </c>
      <c r="D50" s="440">
        <f>'Petrol (7)'!D50+'Petrol (8)'!D50</f>
        <v>0</v>
      </c>
      <c r="E50" s="618" t="s">
        <v>190</v>
      </c>
      <c r="F50" s="598"/>
      <c r="G50" s="598"/>
      <c r="H50" s="598"/>
      <c r="I50" s="598"/>
      <c r="J50" s="598"/>
      <c r="K50" s="598"/>
      <c r="L50" s="598"/>
    </row>
    <row r="51" spans="1:14" ht="13.15" customHeight="1" thickBot="1" x14ac:dyDescent="0.25">
      <c r="C51" s="145" t="s">
        <v>272</v>
      </c>
      <c r="D51" s="434">
        <f>SUM(B45:B50,D45:D50)</f>
        <v>0</v>
      </c>
      <c r="E51" s="619" t="s">
        <v>256</v>
      </c>
      <c r="F51" s="620"/>
      <c r="G51" s="620"/>
      <c r="H51" s="620"/>
      <c r="I51" s="620"/>
      <c r="J51" s="620"/>
      <c r="K51" s="620"/>
      <c r="L51" s="620"/>
    </row>
    <row r="52" spans="1:14" ht="8.25" customHeight="1" x14ac:dyDescent="0.2">
      <c r="C52" s="12"/>
      <c r="D52" s="12"/>
      <c r="E52" s="12"/>
      <c r="F52" s="12"/>
      <c r="G52" s="12"/>
      <c r="H52" s="12"/>
      <c r="I52" s="12"/>
      <c r="J52" s="12"/>
      <c r="K52" s="12"/>
      <c r="L52" s="12"/>
    </row>
    <row r="53" spans="1:14" ht="15" customHeight="1" x14ac:dyDescent="0.2">
      <c r="A53" s="146" t="s">
        <v>96</v>
      </c>
    </row>
    <row r="54" spans="1:14" ht="41.25" customHeight="1" x14ac:dyDescent="0.2">
      <c r="A54" s="611"/>
      <c r="B54" s="612"/>
      <c r="C54" s="612"/>
      <c r="D54" s="612"/>
      <c r="E54" s="612"/>
      <c r="F54" s="612"/>
      <c r="G54" s="612"/>
      <c r="H54" s="612"/>
      <c r="I54" s="612"/>
      <c r="J54" s="612"/>
      <c r="K54" s="612"/>
      <c r="L54" s="613"/>
    </row>
    <row r="55" spans="1:14" ht="6.75" customHeight="1" x14ac:dyDescent="0.2">
      <c r="A55" s="147"/>
      <c r="B55" s="143"/>
      <c r="C55" s="143"/>
      <c r="D55" s="143"/>
      <c r="E55" s="143"/>
      <c r="F55" s="143"/>
      <c r="G55" s="143"/>
      <c r="H55" s="143"/>
      <c r="I55" s="143"/>
      <c r="J55" s="143"/>
      <c r="K55" s="143"/>
      <c r="L55" s="143"/>
    </row>
    <row r="56" spans="1:14" ht="6" customHeight="1" x14ac:dyDescent="0.2">
      <c r="A56" s="146"/>
    </row>
    <row r="57" spans="1:14" ht="18" customHeight="1" x14ac:dyDescent="0.25">
      <c r="A57" s="148" t="s">
        <v>73</v>
      </c>
      <c r="I57" s="284" t="s">
        <v>838</v>
      </c>
    </row>
    <row r="58" spans="1:14" ht="9" customHeight="1" x14ac:dyDescent="0.2"/>
    <row r="59" spans="1:14" ht="13.5" customHeight="1" x14ac:dyDescent="0.2">
      <c r="A59" s="86" t="s">
        <v>54</v>
      </c>
      <c r="B59" s="86" t="s">
        <v>20</v>
      </c>
      <c r="C59" s="614" t="s">
        <v>349</v>
      </c>
      <c r="D59" s="615"/>
      <c r="E59" s="615"/>
      <c r="F59" s="615"/>
      <c r="G59" s="615"/>
      <c r="H59" s="615"/>
      <c r="I59" s="616"/>
      <c r="J59" s="614" t="s">
        <v>70</v>
      </c>
      <c r="K59" s="621"/>
      <c r="L59" s="621"/>
      <c r="M59" s="621"/>
      <c r="N59" s="149"/>
    </row>
    <row r="60" spans="1:14" ht="22.5" customHeight="1" x14ac:dyDescent="0.2">
      <c r="A60" s="87"/>
      <c r="B60" s="87"/>
      <c r="C60" s="150" t="s">
        <v>63</v>
      </c>
      <c r="D60" s="150" t="s">
        <v>72</v>
      </c>
      <c r="E60" s="150" t="s">
        <v>64</v>
      </c>
      <c r="F60" s="607" t="s">
        <v>68</v>
      </c>
      <c r="G60" s="608"/>
      <c r="H60" s="150"/>
      <c r="I60" s="427"/>
      <c r="J60" s="609" t="s">
        <v>207</v>
      </c>
      <c r="K60" s="428" t="s">
        <v>71</v>
      </c>
      <c r="L60" s="614" t="s">
        <v>76</v>
      </c>
      <c r="M60" s="617"/>
    </row>
    <row r="61" spans="1:14" ht="22.5" customHeight="1" x14ac:dyDescent="0.2">
      <c r="A61" s="87"/>
      <c r="B61" s="87"/>
      <c r="C61" s="150"/>
      <c r="D61" s="150"/>
      <c r="E61" s="150"/>
      <c r="F61" s="415" t="s">
        <v>22</v>
      </c>
      <c r="G61" s="415" t="s">
        <v>23</v>
      </c>
      <c r="H61" s="150" t="s">
        <v>69</v>
      </c>
      <c r="I61" s="427"/>
      <c r="J61" s="610"/>
      <c r="K61" s="428"/>
      <c r="L61" s="430"/>
      <c r="M61" s="429"/>
    </row>
    <row r="62" spans="1:14" ht="13.5" customHeight="1" x14ac:dyDescent="0.2">
      <c r="A62" s="152" t="str">
        <f>'Methods&amp;Limits'!A9</f>
        <v>Research Octane Number (RON)</v>
      </c>
      <c r="B62" s="153" t="str">
        <f>'Methods&amp;Limits'!B9</f>
        <v>--</v>
      </c>
      <c r="C62" s="38" t="str">
        <f>'Methods&amp;Limits'!E9</f>
        <v>EN-ISO 5164</v>
      </c>
      <c r="D62" s="154">
        <f>'Methods&amp;Limits'!F9</f>
        <v>2005</v>
      </c>
      <c r="E62" s="242">
        <f>'Methods&amp;Limits'!G9</f>
        <v>0.7</v>
      </c>
      <c r="F62" s="38">
        <f>'Methods&amp;Limits'!H9</f>
        <v>94.587000000000003</v>
      </c>
      <c r="G62" s="216"/>
      <c r="H62" s="276" t="str">
        <f>IF(D17="","",IF(D17&lt;F62,"Yes",""))</f>
        <v>Yes</v>
      </c>
      <c r="I62" s="426"/>
      <c r="J62" s="258"/>
      <c r="K62" s="258"/>
      <c r="L62" s="573"/>
      <c r="M62" s="574"/>
    </row>
    <row r="63" spans="1:14" ht="13.5" customHeight="1" x14ac:dyDescent="0.2">
      <c r="A63" s="155" t="str">
        <f>'Methods&amp;Limits'!A10</f>
        <v>(RON 91 fuel only)</v>
      </c>
      <c r="B63" s="156" t="str">
        <f>'Methods&amp;Limits'!B10</f>
        <v>--</v>
      </c>
      <c r="C63" s="38" t="str">
        <f>'Methods&amp;Limits'!E10</f>
        <v>EN-ISO 5164</v>
      </c>
      <c r="D63" s="157">
        <f>'Methods&amp;Limits'!F10</f>
        <v>2005</v>
      </c>
      <c r="E63" s="243">
        <f>'Methods&amp;Limits'!G10</f>
        <v>0.7</v>
      </c>
      <c r="F63" s="159">
        <f>'Methods&amp;Limits'!H10</f>
        <v>90.587000000000003</v>
      </c>
      <c r="G63" s="159"/>
      <c r="H63" s="276" t="str">
        <f>IF(D17="","",IF(D17&lt;F63,"Yes",""))</f>
        <v>Yes</v>
      </c>
      <c r="I63" s="426"/>
      <c r="J63" s="258"/>
      <c r="K63" s="258"/>
      <c r="L63" s="573"/>
      <c r="M63" s="574"/>
    </row>
    <row r="64" spans="1:14" ht="13.5" customHeight="1" x14ac:dyDescent="0.2">
      <c r="A64" s="152" t="str">
        <f>'Methods&amp;Limits'!A11</f>
        <v>Motor Octane Number (MON)</v>
      </c>
      <c r="B64" s="153" t="str">
        <f>'Methods&amp;Limits'!B11</f>
        <v>--</v>
      </c>
      <c r="C64" s="38" t="str">
        <f>'Methods&amp;Limits'!E11</f>
        <v>EN-ISO 5163</v>
      </c>
      <c r="D64" s="157">
        <f>'Methods&amp;Limits'!F11</f>
        <v>2005</v>
      </c>
      <c r="E64" s="243">
        <f>'Methods&amp;Limits'!G11</f>
        <v>0.9</v>
      </c>
      <c r="F64" s="159">
        <f>'Methods&amp;Limits'!H11</f>
        <v>84.468999999999994</v>
      </c>
      <c r="G64" s="159"/>
      <c r="H64" s="276" t="str">
        <f>IF(D18="","",IF(D18&lt;F64,"Yes",""))</f>
        <v>Yes</v>
      </c>
      <c r="I64" s="426"/>
      <c r="J64" s="258"/>
      <c r="K64" s="258"/>
      <c r="L64" s="573"/>
      <c r="M64" s="574"/>
    </row>
    <row r="65" spans="1:13" ht="13.5" customHeight="1" x14ac:dyDescent="0.2">
      <c r="A65" s="155" t="str">
        <f>'Methods&amp;Limits'!A12</f>
        <v>(RON 91 fuel only)</v>
      </c>
      <c r="B65" s="156" t="str">
        <f>'Methods&amp;Limits'!B12</f>
        <v>--</v>
      </c>
      <c r="C65" s="38" t="str">
        <f>'Methods&amp;Limits'!E12</f>
        <v>EN-ISO 5163</v>
      </c>
      <c r="D65" s="157">
        <f>'Methods&amp;Limits'!F12</f>
        <v>2005</v>
      </c>
      <c r="E65" s="243">
        <f>'Methods&amp;Limits'!G12</f>
        <v>0.9</v>
      </c>
      <c r="F65" s="159">
        <f>'Methods&amp;Limits'!H12</f>
        <v>80.468999999999994</v>
      </c>
      <c r="G65" s="159"/>
      <c r="H65" s="276" t="str">
        <f>IF(D18="","",IF(D18&lt;F65,"Yes",""))</f>
        <v>Yes</v>
      </c>
      <c r="I65" s="426"/>
      <c r="J65" s="258"/>
      <c r="K65" s="258"/>
      <c r="L65" s="573"/>
      <c r="M65" s="574"/>
    </row>
    <row r="66" spans="1:13" ht="13.5" customHeight="1" x14ac:dyDescent="0.2">
      <c r="A66" s="152" t="str">
        <f>'Methods&amp;Limits'!A13</f>
        <v>Vapour Pressure, DVPE</v>
      </c>
      <c r="B66" s="153"/>
      <c r="C66" s="160"/>
      <c r="D66" s="161"/>
      <c r="E66" s="244"/>
      <c r="F66" s="162"/>
      <c r="G66" s="163"/>
      <c r="H66" s="277"/>
      <c r="I66" s="285"/>
      <c r="J66" s="285"/>
      <c r="K66" s="285"/>
      <c r="L66" s="285"/>
      <c r="M66" s="211"/>
    </row>
    <row r="67" spans="1:13" ht="13.5" customHeight="1" x14ac:dyDescent="0.2">
      <c r="A67" s="164" t="str">
        <f>'Methods&amp;Limits'!A14</f>
        <v>--summer period (normal)</v>
      </c>
      <c r="B67" s="165" t="str">
        <f>'Methods&amp;Limits'!B14</f>
        <v>kPa</v>
      </c>
      <c r="C67" s="38" t="str">
        <f>'Methods&amp;Limits'!E14</f>
        <v>EN 13016-1</v>
      </c>
      <c r="D67" s="157">
        <f>'Methods&amp;Limits'!F14</f>
        <v>2007</v>
      </c>
      <c r="E67" s="243">
        <f>'Methods&amp;Limits'!G14</f>
        <v>2.2000000000000002</v>
      </c>
      <c r="F67" s="158"/>
      <c r="G67" s="166">
        <f>'Methods&amp;Limits'!I14</f>
        <v>61.298000000000002</v>
      </c>
      <c r="H67" s="276" t="str">
        <f>IF(E$20="","",IF(E$20&gt;G67,"Yes",""))</f>
        <v/>
      </c>
      <c r="I67" s="426"/>
      <c r="J67" s="258"/>
      <c r="K67" s="258"/>
      <c r="L67" s="573"/>
      <c r="M67" s="574"/>
    </row>
    <row r="68" spans="1:13" ht="13.5" customHeight="1" x14ac:dyDescent="0.2">
      <c r="A68" s="167" t="str">
        <f>'Methods&amp;Limits'!A15</f>
        <v>-- Petrol with bioethanol content 0-2</v>
      </c>
      <c r="B68" s="165" t="str">
        <f>'Methods&amp;Limits'!B15</f>
        <v>kPa</v>
      </c>
      <c r="C68" s="38" t="str">
        <f>'Methods&amp;Limits'!E15</f>
        <v>EN 1601</v>
      </c>
      <c r="D68" s="157">
        <f>'Methods&amp;Limits'!F15</f>
        <v>1997</v>
      </c>
      <c r="E68" s="243">
        <f>'Methods&amp;Limits'!G15</f>
        <v>2.2999999999999998</v>
      </c>
      <c r="F68" s="158"/>
      <c r="G68" s="166">
        <f>'Methods&amp;Limits'!I15</f>
        <v>67.307000000000002</v>
      </c>
      <c r="H68" s="276" t="str">
        <f t="shared" ref="H68:H73" si="0">IF(E$20="","",IF(E$20&gt;G68,"Yes",""))</f>
        <v/>
      </c>
      <c r="I68" s="426"/>
      <c r="J68" s="258"/>
      <c r="K68" s="258"/>
      <c r="L68" s="573"/>
      <c r="M68" s="574"/>
    </row>
    <row r="69" spans="1:13" ht="13.5" customHeight="1" x14ac:dyDescent="0.2">
      <c r="A69" s="168" t="str">
        <f>'Methods&amp;Limits'!A16</f>
        <v>-- Petrol with bioethanol content 2-4</v>
      </c>
      <c r="B69" s="165" t="str">
        <f>'Methods&amp;Limits'!B16</f>
        <v>kPa</v>
      </c>
      <c r="C69" s="38" t="str">
        <f>'Methods&amp;Limits'!E16</f>
        <v>EN 1601</v>
      </c>
      <c r="D69" s="157">
        <f>'Methods&amp;Limits'!F16</f>
        <v>1997</v>
      </c>
      <c r="E69" s="243">
        <f>'Methods&amp;Limits'!G16</f>
        <v>2.2999999999999998</v>
      </c>
      <c r="F69" s="158"/>
      <c r="G69" s="166">
        <f>'Methods&amp;Limits'!I16</f>
        <v>69.156999999999996</v>
      </c>
      <c r="H69" s="276" t="str">
        <f t="shared" si="0"/>
        <v/>
      </c>
      <c r="I69" s="426"/>
      <c r="J69" s="258"/>
      <c r="K69" s="258"/>
      <c r="L69" s="573"/>
      <c r="M69" s="574"/>
    </row>
    <row r="70" spans="1:13" ht="13.5" customHeight="1" x14ac:dyDescent="0.2">
      <c r="A70" s="168" t="str">
        <f>'Methods&amp;Limits'!A17</f>
        <v>-- Petrol with bioethanol content 4-6</v>
      </c>
      <c r="B70" s="165" t="str">
        <f>'Methods&amp;Limits'!B17</f>
        <v>kPa</v>
      </c>
      <c r="C70" s="38" t="str">
        <f>'Methods&amp;Limits'!E17</f>
        <v>EN 1601</v>
      </c>
      <c r="D70" s="157">
        <f>'Methods&amp;Limits'!F17</f>
        <v>1997</v>
      </c>
      <c r="E70" s="243">
        <f>'Methods&amp;Limits'!G17</f>
        <v>2.2999999999999998</v>
      </c>
      <c r="F70" s="158"/>
      <c r="G70" s="166">
        <f>'Methods&amp;Limits'!I17</f>
        <v>69.356999999999999</v>
      </c>
      <c r="H70" s="276" t="str">
        <f t="shared" si="0"/>
        <v/>
      </c>
      <c r="I70" s="426"/>
      <c r="J70" s="258"/>
      <c r="K70" s="258"/>
      <c r="L70" s="573"/>
      <c r="M70" s="574"/>
    </row>
    <row r="71" spans="1:13" ht="13.5" customHeight="1" x14ac:dyDescent="0.2">
      <c r="A71" s="168" t="str">
        <f>'Methods&amp;Limits'!A18</f>
        <v>-- Petrol with bioethanol content 6-8</v>
      </c>
      <c r="B71" s="165" t="str">
        <f>'Methods&amp;Limits'!B18</f>
        <v>kPa</v>
      </c>
      <c r="C71" s="38" t="str">
        <f>'Methods&amp;Limits'!E18</f>
        <v>EN 1601</v>
      </c>
      <c r="D71" s="157">
        <f>'Methods&amp;Limits'!F18</f>
        <v>1997</v>
      </c>
      <c r="E71" s="243">
        <f>'Methods&amp;Limits'!G18</f>
        <v>2.2999999999999998</v>
      </c>
      <c r="F71" s="158"/>
      <c r="G71" s="166">
        <f>'Methods&amp;Limits'!I18</f>
        <v>69.236999999999995</v>
      </c>
      <c r="H71" s="276" t="str">
        <f t="shared" si="0"/>
        <v/>
      </c>
      <c r="I71" s="426"/>
      <c r="J71" s="258"/>
      <c r="K71" s="258"/>
      <c r="L71" s="573"/>
      <c r="M71" s="574"/>
    </row>
    <row r="72" spans="1:13" ht="13.5" customHeight="1" x14ac:dyDescent="0.2">
      <c r="A72" s="168" t="str">
        <f>'Methods&amp;Limits'!A19</f>
        <v>-- Petrol with bioethanol content 8-10</v>
      </c>
      <c r="B72" s="165" t="str">
        <f>'Methods&amp;Limits'!B19</f>
        <v>kPa</v>
      </c>
      <c r="C72" s="38" t="str">
        <f>'Methods&amp;Limits'!E19</f>
        <v>EN 1601</v>
      </c>
      <c r="D72" s="157">
        <f>'Methods&amp;Limits'!F19</f>
        <v>1997</v>
      </c>
      <c r="E72" s="243">
        <f>'Methods&amp;Limits'!G19</f>
        <v>2.2999999999999998</v>
      </c>
      <c r="F72" s="158"/>
      <c r="G72" s="166">
        <f>'Methods&amp;Limits'!I19</f>
        <v>69.117000000000004</v>
      </c>
      <c r="H72" s="276" t="str">
        <f t="shared" si="0"/>
        <v/>
      </c>
      <c r="I72" s="426"/>
      <c r="J72" s="258"/>
      <c r="K72" s="258"/>
      <c r="L72" s="573"/>
      <c r="M72" s="574"/>
    </row>
    <row r="73" spans="1:13" ht="22.5" customHeight="1" x14ac:dyDescent="0.2">
      <c r="A73" s="169" t="str">
        <f>'Methods&amp;Limits'!A20</f>
        <v>--summer period (arctic or severe weather conditions)</v>
      </c>
      <c r="B73" s="156" t="str">
        <f>'Methods&amp;Limits'!B20</f>
        <v>kPa</v>
      </c>
      <c r="C73" s="38" t="str">
        <f>'Methods&amp;Limits'!E20</f>
        <v>EN 13016-1</v>
      </c>
      <c r="D73" s="34">
        <f>'Methods&amp;Limits'!F20</f>
        <v>2007</v>
      </c>
      <c r="E73" s="243">
        <f>'Methods&amp;Limits'!G20</f>
        <v>2.2999999999999998</v>
      </c>
      <c r="F73" s="158"/>
      <c r="G73" s="166">
        <f>'Methods&amp;Limits'!I20</f>
        <v>71.356999999999999</v>
      </c>
      <c r="H73" s="276" t="str">
        <f t="shared" si="0"/>
        <v/>
      </c>
      <c r="I73" s="426"/>
      <c r="J73" s="258"/>
      <c r="K73" s="258"/>
      <c r="L73" s="573"/>
      <c r="M73" s="574"/>
    </row>
    <row r="74" spans="1:13" ht="13.5" customHeight="1" x14ac:dyDescent="0.2">
      <c r="A74" s="152" t="str">
        <f>'Methods&amp;Limits'!A21</f>
        <v>Distillation *</v>
      </c>
      <c r="B74" s="153"/>
      <c r="C74" s="160"/>
      <c r="D74" s="161"/>
      <c r="E74" s="244"/>
      <c r="F74" s="162"/>
      <c r="G74" s="163"/>
      <c r="H74" s="277"/>
      <c r="I74" s="285"/>
      <c r="J74" s="285"/>
      <c r="K74" s="285"/>
      <c r="L74" s="285"/>
      <c r="M74" s="211"/>
    </row>
    <row r="75" spans="1:13" ht="13.5" customHeight="1" x14ac:dyDescent="0.2">
      <c r="A75" s="164" t="str">
        <f>'Methods&amp;Limits'!A22</f>
        <v>--evaporated at 100 oC</v>
      </c>
      <c r="B75" s="165" t="str">
        <f>'Methods&amp;Limits'!B22</f>
        <v>% V/V</v>
      </c>
      <c r="C75" s="38" t="str">
        <f>'Methods&amp;Limits'!E22</f>
        <v>EN-ISO 3405</v>
      </c>
      <c r="D75" s="157">
        <f>'Methods&amp;Limits'!F22</f>
        <v>2000</v>
      </c>
      <c r="E75" s="250">
        <f>'Methods&amp;Limits'!G22</f>
        <v>4</v>
      </c>
      <c r="F75" s="159">
        <f>'Methods&amp;Limits'!H22</f>
        <v>43.64</v>
      </c>
      <c r="G75" s="159"/>
      <c r="H75" s="276" t="str">
        <f>IF(D22="","",IF(D22&lt;F75,"Yes",""))</f>
        <v>Yes</v>
      </c>
      <c r="I75" s="426"/>
      <c r="J75" s="258"/>
      <c r="K75" s="258"/>
      <c r="L75" s="573"/>
      <c r="M75" s="574"/>
    </row>
    <row r="76" spans="1:13" ht="13.5" customHeight="1" x14ac:dyDescent="0.2">
      <c r="A76" s="164" t="str">
        <f>'Methods&amp;Limits'!A23</f>
        <v xml:space="preserve">-- evaporated at 150 oC </v>
      </c>
      <c r="B76" s="156" t="str">
        <f>'Methods&amp;Limits'!B23</f>
        <v>% V/V</v>
      </c>
      <c r="C76" s="38" t="str">
        <f>'Methods&amp;Limits'!E23</f>
        <v>EN-ISO 3405</v>
      </c>
      <c r="D76" s="157">
        <f>'Methods&amp;Limits'!F23</f>
        <v>2000</v>
      </c>
      <c r="E76" s="250">
        <f>'Methods&amp;Limits'!G23</f>
        <v>4</v>
      </c>
      <c r="F76" s="159">
        <f>'Methods&amp;Limits'!H23</f>
        <v>72.64</v>
      </c>
      <c r="G76" s="159"/>
      <c r="H76" s="276" t="str">
        <f>IF(D23="","",IF(D23&lt;F76,"Yes",""))</f>
        <v>Yes</v>
      </c>
      <c r="I76" s="426"/>
      <c r="J76" s="258"/>
      <c r="K76" s="258"/>
      <c r="L76" s="573"/>
      <c r="M76" s="574"/>
    </row>
    <row r="77" spans="1:13" ht="13.5" customHeight="1" x14ac:dyDescent="0.2">
      <c r="A77" s="152" t="str">
        <f>'Methods&amp;Limits'!A24</f>
        <v>Hydrocarbon analysis</v>
      </c>
      <c r="B77" s="153"/>
      <c r="C77" s="160"/>
      <c r="D77" s="161"/>
      <c r="E77" s="244"/>
      <c r="F77" s="162"/>
      <c r="G77" s="163"/>
      <c r="H77" s="277" t="str">
        <f>IF(D24&lt;F77,"Yes","")</f>
        <v/>
      </c>
      <c r="I77" s="285"/>
      <c r="J77" s="285"/>
      <c r="K77" s="285"/>
      <c r="L77" s="285"/>
      <c r="M77" s="211"/>
    </row>
    <row r="78" spans="1:13" ht="13.5" customHeight="1" x14ac:dyDescent="0.2">
      <c r="A78" s="164" t="str">
        <f>'Methods&amp;Limits'!A25</f>
        <v>-- Olefins</v>
      </c>
      <c r="B78" s="165" t="str">
        <f>'Methods&amp;Limits'!B25</f>
        <v>% V/V</v>
      </c>
      <c r="C78" s="38" t="str">
        <f>'Methods&amp;Limits'!E25</f>
        <v>EN 15553</v>
      </c>
      <c r="D78" s="157">
        <f>'Methods&amp;Limits'!F25</f>
        <v>2007</v>
      </c>
      <c r="E78" s="243">
        <f>'Methods&amp;Limits'!G25</f>
        <v>6.4</v>
      </c>
      <c r="F78" s="158"/>
      <c r="G78" s="166">
        <f>'Methods&amp;Limits'!I25</f>
        <v>21.776</v>
      </c>
      <c r="H78" s="276" t="str">
        <f>IF(E$25="","",IF(E$25&gt;G78,"Yes",""))</f>
        <v/>
      </c>
      <c r="I78" s="426"/>
      <c r="J78" s="258"/>
      <c r="K78" s="258"/>
      <c r="L78" s="573"/>
      <c r="M78" s="574"/>
    </row>
    <row r="79" spans="1:13" ht="13.5" customHeight="1" x14ac:dyDescent="0.2">
      <c r="A79" s="170"/>
      <c r="B79" s="165"/>
      <c r="C79" s="38" t="str">
        <f>'Methods&amp;Limits'!E26</f>
        <v>EN-ISO 22854</v>
      </c>
      <c r="D79" s="157">
        <f>'Methods&amp;Limits'!F26</f>
        <v>2008</v>
      </c>
      <c r="E79" s="243">
        <f>'Methods&amp;Limits'!G26</f>
        <v>2.6</v>
      </c>
      <c r="F79" s="158"/>
      <c r="G79" s="166">
        <f>'Methods&amp;Limits'!I26</f>
        <v>19.533999999999999</v>
      </c>
      <c r="H79" s="276" t="str">
        <f>IF(E$25="","",IF(E$25&gt;G79,"Yes",""))</f>
        <v/>
      </c>
      <c r="I79" s="426"/>
      <c r="J79" s="258"/>
      <c r="K79" s="258"/>
      <c r="L79" s="573"/>
      <c r="M79" s="574"/>
    </row>
    <row r="80" spans="1:13" ht="13.5" customHeight="1" x14ac:dyDescent="0.2">
      <c r="A80" s="170" t="str">
        <f>'Methods&amp;Limits'!A27</f>
        <v>*without oxygenates</v>
      </c>
      <c r="B80" s="165"/>
      <c r="C80" s="38" t="str">
        <f>'Methods&amp;Limits'!E27</f>
        <v>EN 15553</v>
      </c>
      <c r="D80" s="157">
        <f>'Methods&amp;Limits'!F27</f>
        <v>2007</v>
      </c>
      <c r="E80" s="243" t="str">
        <f>'Methods&amp;Limits'!G27</f>
        <v>-</v>
      </c>
      <c r="F80" s="158"/>
      <c r="G80" s="166" t="str">
        <f>'Methods&amp;Limits'!I27</f>
        <v>-</v>
      </c>
      <c r="H80" s="276" t="str">
        <f>IF(E$25="","",IF(E$25&gt;G80,"Yes",""))</f>
        <v/>
      </c>
      <c r="I80" s="426"/>
      <c r="J80" s="258"/>
      <c r="K80" s="258"/>
      <c r="L80" s="573"/>
      <c r="M80" s="574"/>
    </row>
    <row r="81" spans="1:13" ht="13.5" customHeight="1" x14ac:dyDescent="0.2">
      <c r="A81" s="170"/>
      <c r="B81" s="165"/>
      <c r="C81" s="38" t="str">
        <f>'Methods&amp;Limits'!E28</f>
        <v>EN-ISO 22854</v>
      </c>
      <c r="D81" s="157">
        <f>'Methods&amp;Limits'!F28</f>
        <v>2008</v>
      </c>
      <c r="E81" s="243" t="str">
        <f>'Methods&amp;Limits'!G28</f>
        <v>-</v>
      </c>
      <c r="F81" s="158"/>
      <c r="G81" s="166" t="str">
        <f>'Methods&amp;Limits'!I28</f>
        <v>-</v>
      </c>
      <c r="H81" s="276" t="str">
        <f>IF(E$25="","",IF(E$25&gt;G81,"Yes",""))</f>
        <v/>
      </c>
      <c r="I81" s="426"/>
      <c r="J81" s="258"/>
      <c r="K81" s="258"/>
      <c r="L81" s="573"/>
      <c r="M81" s="574"/>
    </row>
    <row r="82" spans="1:13" ht="13.5" customHeight="1" x14ac:dyDescent="0.2">
      <c r="A82" s="164" t="str">
        <f>'Methods&amp;Limits'!A29</f>
        <v>-- Olefins (RON 91 fuel only)***</v>
      </c>
      <c r="B82" s="165" t="str">
        <f>'Methods&amp;Limits'!B29</f>
        <v>% V/V</v>
      </c>
      <c r="C82" s="38" t="str">
        <f>'Methods&amp;Limits'!E29</f>
        <v>ASTM D1319</v>
      </c>
      <c r="D82" s="157">
        <f>'Methods&amp;Limits'!F29</f>
        <v>1995</v>
      </c>
      <c r="E82" s="243">
        <f>'Methods&amp;Limits'!G29</f>
        <v>5.0999999999999996</v>
      </c>
      <c r="F82" s="158"/>
      <c r="G82" s="166">
        <f>'Methods&amp;Limits'!I29</f>
        <v>24.009</v>
      </c>
      <c r="H82" s="276" t="str">
        <f>IF(E$25="","",IF(E$25&gt;G82,"Yes",""))</f>
        <v/>
      </c>
      <c r="I82" s="426"/>
      <c r="J82" s="258"/>
      <c r="K82" s="258"/>
      <c r="L82" s="573"/>
      <c r="M82" s="574"/>
    </row>
    <row r="83" spans="1:13" ht="13.5" customHeight="1" x14ac:dyDescent="0.2">
      <c r="A83" s="171" t="str">
        <f>'Methods&amp;Limits'!A30</f>
        <v>-- Aromatics (from 2005)</v>
      </c>
      <c r="B83" s="165"/>
      <c r="C83" s="38" t="str">
        <f>'Methods&amp;Limits'!E30</f>
        <v>EN-ISO 22854</v>
      </c>
      <c r="D83" s="157">
        <f>'Methods&amp;Limits'!F30</f>
        <v>2008</v>
      </c>
      <c r="E83" s="243">
        <f>'Methods&amp;Limits'!G30</f>
        <v>1.7</v>
      </c>
      <c r="F83" s="158"/>
      <c r="G83" s="166">
        <f>'Methods&amp;Limits'!I30</f>
        <v>36.003</v>
      </c>
      <c r="H83" s="276" t="str">
        <f>IF(E$26="","",IF(E$26&gt;G83,"Yes",""))</f>
        <v/>
      </c>
      <c r="I83" s="426"/>
      <c r="J83" s="258"/>
      <c r="K83" s="258"/>
      <c r="L83" s="573"/>
      <c r="M83" s="574"/>
    </row>
    <row r="84" spans="1:13" ht="13.5" customHeight="1" x14ac:dyDescent="0.2">
      <c r="A84" s="171" t="str">
        <f>'Methods&amp;Limits'!A31</f>
        <v>-- Benzene</v>
      </c>
      <c r="B84" s="165" t="str">
        <f>'Methods&amp;Limits'!B31</f>
        <v>% V/V</v>
      </c>
      <c r="C84" s="38" t="str">
        <f>'Methods&amp;Limits'!E31</f>
        <v>EN 12177</v>
      </c>
      <c r="D84" s="157">
        <f>'Methods&amp;Limits'!F31</f>
        <v>1998</v>
      </c>
      <c r="E84" s="245">
        <f>'Methods&amp;Limits'!G31</f>
        <v>0.1</v>
      </c>
      <c r="F84" s="158"/>
      <c r="G84" s="166">
        <f>'Methods&amp;Limits'!I31</f>
        <v>1.0589999999999999</v>
      </c>
      <c r="H84" s="276" t="str">
        <f>IF(E$27="","",IF(E$27&gt;G84,"Yes",""))</f>
        <v/>
      </c>
      <c r="I84" s="426"/>
      <c r="J84" s="258"/>
      <c r="K84" s="258"/>
      <c r="L84" s="573"/>
      <c r="M84" s="574"/>
    </row>
    <row r="85" spans="1:13" ht="13.5" customHeight="1" x14ac:dyDescent="0.2">
      <c r="A85" s="171"/>
      <c r="B85" s="165"/>
      <c r="C85" s="38" t="str">
        <f>'Methods&amp;Limits'!E32</f>
        <v>EN 238</v>
      </c>
      <c r="D85" s="157">
        <f>'Methods&amp;Limits'!F32</f>
        <v>1996</v>
      </c>
      <c r="E85" s="166">
        <f>'Methods&amp;Limits'!G32</f>
        <v>0.17</v>
      </c>
      <c r="F85" s="158"/>
      <c r="G85" s="166">
        <f>'Methods&amp;Limits'!I32</f>
        <v>1.1003000000000001</v>
      </c>
      <c r="H85" s="276" t="str">
        <f>IF(E$27="","",IF(E$27&gt;G85,"Yes",""))</f>
        <v/>
      </c>
      <c r="I85" s="426"/>
      <c r="J85" s="258"/>
      <c r="K85" s="258"/>
      <c r="L85" s="573"/>
      <c r="M85" s="574"/>
    </row>
    <row r="86" spans="1:13" ht="13.5" customHeight="1" x14ac:dyDescent="0.2">
      <c r="A86" s="172"/>
      <c r="B86" s="156"/>
      <c r="C86" s="38" t="str">
        <f>'Methods&amp;Limits'!E33</f>
        <v>EN-ISO 22854</v>
      </c>
      <c r="D86" s="157">
        <f>'Methods&amp;Limits'!F33</f>
        <v>2008</v>
      </c>
      <c r="E86" s="166">
        <f>'Methods&amp;Limits'!G33</f>
        <v>0.05</v>
      </c>
      <c r="F86" s="158"/>
      <c r="G86" s="166">
        <f>'Methods&amp;Limits'!I33</f>
        <v>1.0295000000000001</v>
      </c>
      <c r="H86" s="276" t="str">
        <f>IF(E$27="","",IF(E$27&gt;G86,"Yes",""))</f>
        <v/>
      </c>
      <c r="I86" s="426"/>
      <c r="J86" s="258"/>
      <c r="K86" s="258"/>
      <c r="L86" s="573"/>
      <c r="M86" s="574"/>
    </row>
    <row r="87" spans="1:13" ht="13.5" customHeight="1" x14ac:dyDescent="0.2">
      <c r="A87" s="241" t="str">
        <f>'Methods&amp;Limits'!A34</f>
        <v>Oxygen content</v>
      </c>
      <c r="B87" s="153" t="str">
        <f>'Methods&amp;Limits'!B34</f>
        <v>% (m/m)</v>
      </c>
      <c r="C87" s="175" t="str">
        <f>'Methods&amp;Limits'!E34</f>
        <v>EN 1601</v>
      </c>
      <c r="D87" s="157">
        <f>'Methods&amp;Limits'!F34</f>
        <v>1997</v>
      </c>
      <c r="E87" s="243">
        <f>'Methods&amp;Limits'!G34</f>
        <v>0.41</v>
      </c>
      <c r="F87" s="158"/>
      <c r="G87" s="166">
        <f>'Methods&amp;Limits'!I34</f>
        <v>3.9419</v>
      </c>
      <c r="H87" s="276" t="str">
        <f>IF(E$27="","",IF(E$27&gt;G87,"Yes",""))</f>
        <v/>
      </c>
      <c r="I87" s="426"/>
      <c r="J87" s="258"/>
      <c r="K87" s="258"/>
      <c r="L87" s="573"/>
      <c r="M87" s="574"/>
    </row>
    <row r="88" spans="1:13" ht="13.5" customHeight="1" x14ac:dyDescent="0.2">
      <c r="A88" s="174"/>
      <c r="B88" s="156"/>
      <c r="C88" s="175" t="str">
        <f>'Methods&amp;Limits'!E35</f>
        <v>EN 1601</v>
      </c>
      <c r="D88" s="157">
        <f>'Methods&amp;Limits'!F35</f>
        <v>1997</v>
      </c>
      <c r="E88" s="243">
        <f>'Methods&amp;Limits'!G35</f>
        <v>0.41</v>
      </c>
      <c r="F88" s="158"/>
      <c r="G88" s="166">
        <f>'Methods&amp;Limits'!I35</f>
        <v>2.9419</v>
      </c>
      <c r="H88" s="276" t="str">
        <f>IF(E$27="","",IF(E$27&gt;G88,"Yes",""))</f>
        <v/>
      </c>
      <c r="I88" s="426"/>
      <c r="J88" s="258"/>
      <c r="K88" s="258"/>
      <c r="L88" s="573"/>
      <c r="M88" s="574"/>
    </row>
    <row r="89" spans="1:13" ht="13.5" customHeight="1" x14ac:dyDescent="0.2">
      <c r="A89" s="173" t="str">
        <f>'Methods&amp;Limits'!A36</f>
        <v>Oxygenates</v>
      </c>
      <c r="B89" s="153"/>
      <c r="C89" s="160"/>
      <c r="D89" s="161"/>
      <c r="E89" s="244"/>
      <c r="F89" s="162"/>
      <c r="G89" s="163"/>
      <c r="H89" s="277"/>
      <c r="I89" s="285"/>
      <c r="J89" s="285"/>
      <c r="K89" s="285"/>
      <c r="L89" s="285"/>
      <c r="M89" s="211"/>
    </row>
    <row r="90" spans="1:13" ht="13.5" customHeight="1" x14ac:dyDescent="0.2">
      <c r="A90" s="171" t="str">
        <f>'Methods&amp;Limits'!A37</f>
        <v>-- Methanol</v>
      </c>
      <c r="B90" s="165" t="str">
        <f>'Methods&amp;Limits'!B37</f>
        <v>% V/V</v>
      </c>
      <c r="C90" s="38" t="str">
        <f>'Methods&amp;Limits'!E37</f>
        <v>EN 1601</v>
      </c>
      <c r="D90" s="157">
        <f>'Methods&amp;Limits'!F37</f>
        <v>1997</v>
      </c>
      <c r="E90" s="243">
        <f>'Methods&amp;Limits'!G37</f>
        <v>0.3</v>
      </c>
      <c r="F90" s="158"/>
      <c r="G90" s="166">
        <f>'Methods&amp;Limits'!I37</f>
        <v>3.177</v>
      </c>
      <c r="H90" s="276" t="str">
        <f t="shared" ref="H90:H96" si="1">IF(E31="","",IF(E31&gt;G90,"Yes",""))</f>
        <v/>
      </c>
      <c r="I90" s="426"/>
      <c r="J90" s="258"/>
      <c r="K90" s="258"/>
      <c r="L90" s="573"/>
      <c r="M90" s="574"/>
    </row>
    <row r="91" spans="1:13" ht="13.5" customHeight="1" x14ac:dyDescent="0.2">
      <c r="A91" s="171" t="str">
        <f>'Methods&amp;Limits'!A38</f>
        <v>-- Ethanol</v>
      </c>
      <c r="B91" s="165" t="str">
        <f>'Methods&amp;Limits'!B38</f>
        <v>% V/V</v>
      </c>
      <c r="C91" s="38" t="str">
        <f>'Methods&amp;Limits'!E38</f>
        <v>EN 1601</v>
      </c>
      <c r="D91" s="157">
        <f>'Methods&amp;Limits'!F38</f>
        <v>1997</v>
      </c>
      <c r="E91" s="243">
        <f>'Methods&amp;Limits'!G38</f>
        <v>0.8</v>
      </c>
      <c r="F91" s="158"/>
      <c r="G91" s="166">
        <f>'Methods&amp;Limits'!I38</f>
        <v>10.472</v>
      </c>
      <c r="H91" s="276" t="str">
        <f t="shared" si="1"/>
        <v/>
      </c>
      <c r="I91" s="426"/>
      <c r="J91" s="258"/>
      <c r="K91" s="258"/>
      <c r="L91" s="573"/>
      <c r="M91" s="574"/>
    </row>
    <row r="92" spans="1:13" ht="13.5" customHeight="1" x14ac:dyDescent="0.2">
      <c r="A92" s="171" t="str">
        <f>'Methods&amp;Limits'!A39</f>
        <v>-- Iso-propyl alcohol</v>
      </c>
      <c r="B92" s="165" t="str">
        <f>'Methods&amp;Limits'!B39</f>
        <v>% V/V</v>
      </c>
      <c r="C92" s="38" t="str">
        <f>'Methods&amp;Limits'!E39</f>
        <v>EN 1601</v>
      </c>
      <c r="D92" s="157">
        <f>'Methods&amp;Limits'!F39</f>
        <v>1997</v>
      </c>
      <c r="E92" s="243">
        <f>'Methods&amp;Limits'!G39</f>
        <v>0.9</v>
      </c>
      <c r="F92" s="158"/>
      <c r="G92" s="166">
        <f>'Methods&amp;Limits'!I39</f>
        <v>12.531000000000001</v>
      </c>
      <c r="H92" s="276" t="str">
        <f t="shared" si="1"/>
        <v/>
      </c>
      <c r="I92" s="426"/>
      <c r="J92" s="258"/>
      <c r="K92" s="258"/>
      <c r="L92" s="573"/>
      <c r="M92" s="574"/>
    </row>
    <row r="93" spans="1:13" ht="13.5" customHeight="1" x14ac:dyDescent="0.2">
      <c r="A93" s="171" t="str">
        <f>'Methods&amp;Limits'!A40</f>
        <v>-- Tert-butyl alcohol</v>
      </c>
      <c r="B93" s="165" t="str">
        <f>'Methods&amp;Limits'!B40</f>
        <v>% V/V</v>
      </c>
      <c r="C93" s="38" t="str">
        <f>'Methods&amp;Limits'!E40</f>
        <v>EN 1601</v>
      </c>
      <c r="D93" s="157">
        <f>'Methods&amp;Limits'!F40</f>
        <v>1997</v>
      </c>
      <c r="E93" s="243">
        <f>'Methods&amp;Limits'!G40</f>
        <v>1</v>
      </c>
      <c r="F93" s="158"/>
      <c r="G93" s="166">
        <f>'Methods&amp;Limits'!I40</f>
        <v>15.59</v>
      </c>
      <c r="H93" s="276" t="str">
        <f t="shared" si="1"/>
        <v/>
      </c>
      <c r="I93" s="426"/>
      <c r="J93" s="258"/>
      <c r="K93" s="258"/>
      <c r="L93" s="573"/>
      <c r="M93" s="574"/>
    </row>
    <row r="94" spans="1:13" ht="13.5" customHeight="1" x14ac:dyDescent="0.2">
      <c r="A94" s="171" t="str">
        <f>'Methods&amp;Limits'!A41</f>
        <v>-- Iso-butyl alcohol</v>
      </c>
      <c r="B94" s="165" t="str">
        <f>'Methods&amp;Limits'!B41</f>
        <v>% V/V</v>
      </c>
      <c r="C94" s="38" t="str">
        <f>'Methods&amp;Limits'!E41</f>
        <v>EN 1601</v>
      </c>
      <c r="D94" s="157">
        <f>'Methods&amp;Limits'!F41</f>
        <v>1997</v>
      </c>
      <c r="E94" s="243">
        <f>'Methods&amp;Limits'!G41</f>
        <v>1</v>
      </c>
      <c r="F94" s="158"/>
      <c r="G94" s="166">
        <f>'Methods&amp;Limits'!I41</f>
        <v>15.59</v>
      </c>
      <c r="H94" s="276" t="str">
        <f t="shared" si="1"/>
        <v/>
      </c>
      <c r="I94" s="426"/>
      <c r="J94" s="258"/>
      <c r="K94" s="258"/>
      <c r="L94" s="573"/>
      <c r="M94" s="574"/>
    </row>
    <row r="95" spans="1:13" ht="13.5" customHeight="1" x14ac:dyDescent="0.2">
      <c r="A95" s="174" t="str">
        <f>'Methods&amp;Limits'!A42</f>
        <v>-- Ethers with 5 or more carbon atoms per molecule</v>
      </c>
      <c r="B95" s="165" t="str">
        <f>'Methods&amp;Limits'!B42</f>
        <v>% V/V</v>
      </c>
      <c r="C95" s="38" t="str">
        <f>'Methods&amp;Limits'!E42</f>
        <v>EN 1601</v>
      </c>
      <c r="D95" s="157">
        <f>'Methods&amp;Limits'!F42</f>
        <v>1997</v>
      </c>
      <c r="E95" s="243">
        <f>'Methods&amp;Limits'!G42</f>
        <v>1</v>
      </c>
      <c r="F95" s="158"/>
      <c r="G95" s="166">
        <f>'Methods&amp;Limits'!I42</f>
        <v>22.59</v>
      </c>
      <c r="H95" s="276" t="str">
        <f t="shared" si="1"/>
        <v/>
      </c>
      <c r="I95" s="426"/>
      <c r="J95" s="258"/>
      <c r="K95" s="258"/>
      <c r="L95" s="573"/>
      <c r="M95" s="574"/>
    </row>
    <row r="96" spans="1:13" ht="13.5" customHeight="1" x14ac:dyDescent="0.2">
      <c r="A96" s="174" t="str">
        <f>'Methods&amp;Limits'!A43</f>
        <v>-- other oxygenates</v>
      </c>
      <c r="B96" s="156" t="str">
        <f>'Methods&amp;Limits'!B43</f>
        <v>% V/V</v>
      </c>
      <c r="C96" s="175" t="str">
        <f>'Methods&amp;Limits'!E43</f>
        <v>EN 1601</v>
      </c>
      <c r="D96" s="157">
        <f>'Methods&amp;Limits'!F43</f>
        <v>1997</v>
      </c>
      <c r="E96" s="243">
        <f>'Methods&amp;Limits'!G43</f>
        <v>1</v>
      </c>
      <c r="F96" s="158"/>
      <c r="G96" s="166">
        <f>'Methods&amp;Limits'!I43</f>
        <v>15.59</v>
      </c>
      <c r="H96" s="276" t="str">
        <f t="shared" si="1"/>
        <v/>
      </c>
      <c r="I96" s="426"/>
      <c r="J96" s="258"/>
      <c r="K96" s="258"/>
      <c r="L96" s="573"/>
      <c r="M96" s="574"/>
    </row>
    <row r="97" spans="1:13" ht="13.5" customHeight="1" x14ac:dyDescent="0.2">
      <c r="A97" s="241" t="str">
        <f>'Methods&amp;Limits'!A44</f>
        <v>Oxygen content</v>
      </c>
      <c r="B97" s="153" t="str">
        <f>'Methods&amp;Limits'!B44</f>
        <v>% (m/m)</v>
      </c>
      <c r="C97" s="175" t="str">
        <f>'Methods&amp;Limits'!E44</f>
        <v>EN 13132</v>
      </c>
      <c r="D97" s="157">
        <f>'Methods&amp;Limits'!F44</f>
        <v>2000</v>
      </c>
      <c r="E97" s="243">
        <f>'Methods&amp;Limits'!G44</f>
        <v>0.3</v>
      </c>
      <c r="F97" s="158"/>
      <c r="G97" s="166">
        <f>'Methods&amp;Limits'!I44</f>
        <v>3.8770000000000002</v>
      </c>
      <c r="H97" s="276" t="str">
        <f>IF(E28="","",IF(E28&gt;G97,"Yes",""))</f>
        <v/>
      </c>
      <c r="I97" s="426"/>
      <c r="J97" s="258"/>
      <c r="K97" s="258"/>
      <c r="L97" s="573"/>
      <c r="M97" s="574"/>
    </row>
    <row r="98" spans="1:13" ht="13.5" customHeight="1" x14ac:dyDescent="0.2">
      <c r="A98" s="174"/>
      <c r="B98" s="156"/>
      <c r="C98" s="175" t="str">
        <f>'Methods&amp;Limits'!E45</f>
        <v>EN 13132</v>
      </c>
      <c r="D98" s="157">
        <f>'Methods&amp;Limits'!F45</f>
        <v>2000</v>
      </c>
      <c r="E98" s="243">
        <f>'Methods&amp;Limits'!G45</f>
        <v>0.3</v>
      </c>
      <c r="F98" s="158"/>
      <c r="G98" s="166">
        <f>'Methods&amp;Limits'!I45</f>
        <v>2.8770000000000002</v>
      </c>
      <c r="H98" s="276" t="str">
        <f>IF(E29="","",IF(E29&gt;G98,"Yes",""))</f>
        <v/>
      </c>
      <c r="I98" s="426"/>
      <c r="J98" s="258"/>
      <c r="K98" s="258"/>
      <c r="L98" s="573"/>
      <c r="M98" s="574"/>
    </row>
    <row r="99" spans="1:13" ht="13.5" customHeight="1" x14ac:dyDescent="0.2">
      <c r="A99" s="176" t="str">
        <f>'Methods&amp;Limits'!A46</f>
        <v>Oxygenates</v>
      </c>
      <c r="B99" s="153"/>
      <c r="C99" s="160"/>
      <c r="D99" s="161"/>
      <c r="E99" s="244"/>
      <c r="F99" s="162"/>
      <c r="G99" s="163"/>
      <c r="H99" s="277"/>
      <c r="I99" s="285"/>
      <c r="J99" s="285"/>
      <c r="K99" s="285"/>
      <c r="L99" s="285"/>
      <c r="M99" s="211"/>
    </row>
    <row r="100" spans="1:13" ht="13.5" customHeight="1" x14ac:dyDescent="0.2">
      <c r="A100" s="174" t="str">
        <f>'Methods&amp;Limits'!A47</f>
        <v>-- Methanol</v>
      </c>
      <c r="B100" s="165" t="str">
        <f>'Methods&amp;Limits'!B47</f>
        <v>% V/V</v>
      </c>
      <c r="C100" s="175" t="str">
        <f>'Methods&amp;Limits'!E47</f>
        <v>EN 13132</v>
      </c>
      <c r="D100" s="157">
        <f>'Methods&amp;Limits'!F47</f>
        <v>2000</v>
      </c>
      <c r="E100" s="243">
        <f>'Methods&amp;Limits'!G47</f>
        <v>0.3</v>
      </c>
      <c r="F100" s="158"/>
      <c r="G100" s="166">
        <f>'Methods&amp;Limits'!I47</f>
        <v>3.177</v>
      </c>
      <c r="H100" s="276" t="str">
        <f t="shared" ref="H100:H106" si="2">IF(E31="","",IF(E31&gt;G100,"Yes",""))</f>
        <v/>
      </c>
      <c r="I100" s="426"/>
      <c r="J100" s="258"/>
      <c r="K100" s="258"/>
      <c r="L100" s="573"/>
      <c r="M100" s="574"/>
    </row>
    <row r="101" spans="1:13" ht="13.5" customHeight="1" x14ac:dyDescent="0.2">
      <c r="A101" s="174" t="str">
        <f>'Methods&amp;Limits'!A48</f>
        <v>-- Ethanol</v>
      </c>
      <c r="B101" s="165" t="str">
        <f>'Methods&amp;Limits'!B48</f>
        <v>% V/V</v>
      </c>
      <c r="C101" s="175" t="str">
        <f>'Methods&amp;Limits'!E48</f>
        <v>EN 13132</v>
      </c>
      <c r="D101" s="157">
        <f>'Methods&amp;Limits'!F48</f>
        <v>2000</v>
      </c>
      <c r="E101" s="243">
        <f>'Methods&amp;Limits'!G48</f>
        <v>0.8</v>
      </c>
      <c r="F101" s="158"/>
      <c r="G101" s="166">
        <f>'Methods&amp;Limits'!I48</f>
        <v>10.472</v>
      </c>
      <c r="H101" s="276" t="str">
        <f t="shared" si="2"/>
        <v/>
      </c>
      <c r="I101" s="426"/>
      <c r="J101" s="258"/>
      <c r="K101" s="258"/>
      <c r="L101" s="573"/>
      <c r="M101" s="574"/>
    </row>
    <row r="102" spans="1:13" ht="13.5" customHeight="1" x14ac:dyDescent="0.2">
      <c r="A102" s="174" t="str">
        <f>'Methods&amp;Limits'!A49</f>
        <v>-- Iso-propyl alcohol</v>
      </c>
      <c r="B102" s="165" t="str">
        <f>'Methods&amp;Limits'!B49</f>
        <v>% V/V</v>
      </c>
      <c r="C102" s="175" t="str">
        <f>'Methods&amp;Limits'!E49</f>
        <v>EN 13132</v>
      </c>
      <c r="D102" s="157">
        <f>'Methods&amp;Limits'!F49</f>
        <v>2000</v>
      </c>
      <c r="E102" s="243">
        <f>'Methods&amp;Limits'!G49</f>
        <v>0.8</v>
      </c>
      <c r="F102" s="158"/>
      <c r="G102" s="166">
        <f>'Methods&amp;Limits'!I49</f>
        <v>12.472</v>
      </c>
      <c r="H102" s="276" t="str">
        <f t="shared" si="2"/>
        <v/>
      </c>
      <c r="I102" s="426"/>
      <c r="J102" s="258"/>
      <c r="K102" s="258"/>
      <c r="L102" s="573"/>
      <c r="M102" s="574"/>
    </row>
    <row r="103" spans="1:13" ht="13.5" customHeight="1" x14ac:dyDescent="0.2">
      <c r="A103" s="174" t="str">
        <f>'Methods&amp;Limits'!A50</f>
        <v>-- Tert-butyl alcohol</v>
      </c>
      <c r="B103" s="165" t="str">
        <f>'Methods&amp;Limits'!B50</f>
        <v>% V/V</v>
      </c>
      <c r="C103" s="175" t="str">
        <f>'Methods&amp;Limits'!E50</f>
        <v>EN 13132</v>
      </c>
      <c r="D103" s="157">
        <f>'Methods&amp;Limits'!F50</f>
        <v>2000</v>
      </c>
      <c r="E103" s="243">
        <f>'Methods&amp;Limits'!G50</f>
        <v>1</v>
      </c>
      <c r="F103" s="158"/>
      <c r="G103" s="166">
        <f>'Methods&amp;Limits'!I50</f>
        <v>15.59</v>
      </c>
      <c r="H103" s="276" t="str">
        <f t="shared" si="2"/>
        <v/>
      </c>
      <c r="I103" s="426"/>
      <c r="J103" s="258"/>
      <c r="K103" s="258"/>
      <c r="L103" s="573"/>
      <c r="M103" s="574"/>
    </row>
    <row r="104" spans="1:13" ht="13.5" customHeight="1" x14ac:dyDescent="0.2">
      <c r="A104" s="174" t="str">
        <f>'Methods&amp;Limits'!A51</f>
        <v>-- Iso-butyl alcohol</v>
      </c>
      <c r="B104" s="165" t="str">
        <f>'Methods&amp;Limits'!B51</f>
        <v>% V/V</v>
      </c>
      <c r="C104" s="175" t="str">
        <f>'Methods&amp;Limits'!E51</f>
        <v>EN 13132</v>
      </c>
      <c r="D104" s="157">
        <f>'Methods&amp;Limits'!F51</f>
        <v>2000</v>
      </c>
      <c r="E104" s="243">
        <f>'Methods&amp;Limits'!G51</f>
        <v>1</v>
      </c>
      <c r="F104" s="158"/>
      <c r="G104" s="166">
        <f>'Methods&amp;Limits'!I51</f>
        <v>15.59</v>
      </c>
      <c r="H104" s="276" t="str">
        <f t="shared" si="2"/>
        <v/>
      </c>
      <c r="I104" s="426"/>
      <c r="J104" s="258"/>
      <c r="K104" s="258"/>
      <c r="L104" s="573"/>
      <c r="M104" s="574"/>
    </row>
    <row r="105" spans="1:13" ht="13.5" customHeight="1" x14ac:dyDescent="0.2">
      <c r="A105" s="174" t="str">
        <f>'Methods&amp;Limits'!A52</f>
        <v>-- Ethers with 5 or more carbon atoms per molecule</v>
      </c>
      <c r="B105" s="165" t="str">
        <f>'Methods&amp;Limits'!B52</f>
        <v>% V/V</v>
      </c>
      <c r="C105" s="175" t="str">
        <f>'Methods&amp;Limits'!E52</f>
        <v>EN 13132</v>
      </c>
      <c r="D105" s="157">
        <f>'Methods&amp;Limits'!F52</f>
        <v>2000</v>
      </c>
      <c r="E105" s="166">
        <f>'Methods&amp;Limits'!G52</f>
        <v>1</v>
      </c>
      <c r="F105" s="158"/>
      <c r="G105" s="166">
        <f>'Methods&amp;Limits'!I52</f>
        <v>22.59</v>
      </c>
      <c r="H105" s="276" t="str">
        <f t="shared" si="2"/>
        <v/>
      </c>
      <c r="I105" s="426"/>
      <c r="J105" s="258"/>
      <c r="K105" s="258"/>
      <c r="L105" s="573"/>
      <c r="M105" s="574"/>
    </row>
    <row r="106" spans="1:13" ht="13.5" customHeight="1" x14ac:dyDescent="0.2">
      <c r="A106" s="174" t="str">
        <f>'Methods&amp;Limits'!A53</f>
        <v>-- other oxygenates</v>
      </c>
      <c r="B106" s="156" t="str">
        <f>'Methods&amp;Limits'!B53</f>
        <v>% V/V</v>
      </c>
      <c r="C106" s="175" t="str">
        <f>'Methods&amp;Limits'!E53</f>
        <v>EN 13132</v>
      </c>
      <c r="D106" s="157">
        <f>'Methods&amp;Limits'!F53</f>
        <v>2000</v>
      </c>
      <c r="E106" s="243">
        <f>'Methods&amp;Limits'!G53</f>
        <v>1</v>
      </c>
      <c r="F106" s="158"/>
      <c r="G106" s="166">
        <f>'Methods&amp;Limits'!I53</f>
        <v>15.59</v>
      </c>
      <c r="H106" s="276" t="str">
        <f t="shared" si="2"/>
        <v/>
      </c>
      <c r="I106" s="426"/>
      <c r="J106" s="258"/>
      <c r="K106" s="258"/>
      <c r="L106" s="573"/>
      <c r="M106" s="574"/>
    </row>
    <row r="107" spans="1:13" ht="13.5" customHeight="1" x14ac:dyDescent="0.2">
      <c r="A107" s="241" t="str">
        <f>'Methods&amp;Limits'!A54</f>
        <v>Oxygen content</v>
      </c>
      <c r="B107" s="153" t="str">
        <f>'Methods&amp;Limits'!B54</f>
        <v>% (m/m)</v>
      </c>
      <c r="C107" s="175" t="str">
        <f>'Methods&amp;Limits'!E54</f>
        <v>EN-ISO 22854</v>
      </c>
      <c r="D107" s="157">
        <f>'Methods&amp;Limits'!F54</f>
        <v>2008</v>
      </c>
      <c r="E107" s="243">
        <f>'Methods&amp;Limits'!G54</f>
        <v>0.4</v>
      </c>
      <c r="F107" s="158"/>
      <c r="G107" s="166">
        <f>'Methods&amp;Limits'!I54</f>
        <v>3.9359999999999999</v>
      </c>
      <c r="H107" s="276" t="str">
        <f>IF(E28="","",IF(E28&gt;G107,"Yes",""))</f>
        <v/>
      </c>
      <c r="I107" s="426"/>
      <c r="J107" s="258"/>
      <c r="K107" s="258"/>
      <c r="L107" s="573"/>
      <c r="M107" s="574"/>
    </row>
    <row r="108" spans="1:13" ht="13.5" customHeight="1" x14ac:dyDescent="0.2">
      <c r="A108" s="174"/>
      <c r="B108" s="156"/>
      <c r="C108" s="175" t="str">
        <f>'Methods&amp;Limits'!E55</f>
        <v>EN-ISO 22854</v>
      </c>
      <c r="D108" s="157">
        <f>'Methods&amp;Limits'!F55</f>
        <v>2008</v>
      </c>
      <c r="E108" s="243">
        <f>'Methods&amp;Limits'!G55</f>
        <v>0.4</v>
      </c>
      <c r="F108" s="158"/>
      <c r="G108" s="166">
        <f>'Methods&amp;Limits'!I55</f>
        <v>2.9359999999999999</v>
      </c>
      <c r="H108" s="276" t="str">
        <f>IF(E29="","",IF(E29&gt;G108,"Yes",""))</f>
        <v/>
      </c>
      <c r="I108" s="426"/>
      <c r="J108" s="258"/>
      <c r="K108" s="258"/>
      <c r="L108" s="573"/>
      <c r="M108" s="574"/>
    </row>
    <row r="109" spans="1:13" ht="13.5" customHeight="1" x14ac:dyDescent="0.2">
      <c r="A109" s="241" t="str">
        <f>'Methods&amp;Limits'!A56</f>
        <v>Oxyginates</v>
      </c>
      <c r="B109" s="153"/>
      <c r="C109" s="160"/>
      <c r="D109" s="161"/>
      <c r="E109" s="244"/>
      <c r="F109" s="162"/>
      <c r="G109" s="163"/>
      <c r="H109" s="277"/>
      <c r="I109" s="285"/>
      <c r="J109" s="285"/>
      <c r="K109" s="285"/>
      <c r="L109" s="285"/>
      <c r="M109" s="211"/>
    </row>
    <row r="110" spans="1:13" ht="13.5" customHeight="1" x14ac:dyDescent="0.2">
      <c r="A110" s="174" t="str">
        <f>'Methods&amp;Limits'!A57</f>
        <v>-- Methanol</v>
      </c>
      <c r="B110" s="165" t="str">
        <f>'Methods&amp;Limits'!B57</f>
        <v>% V/V</v>
      </c>
      <c r="C110" s="175" t="str">
        <f>'Methods&amp;Limits'!E57</f>
        <v>EN-ISO 22854</v>
      </c>
      <c r="D110" s="157">
        <f>'Methods&amp;Limits'!F57</f>
        <v>2008</v>
      </c>
      <c r="E110" s="243">
        <f>'Methods&amp;Limits'!G57</f>
        <v>0.4</v>
      </c>
      <c r="F110" s="158"/>
      <c r="G110" s="166">
        <f>'Methods&amp;Limits'!I57</f>
        <v>3.2359999999999998</v>
      </c>
      <c r="H110" s="276" t="str">
        <f t="shared" ref="H110:H116" si="3">IF(E31="","",IF(E31&gt;G110,"Yes",""))</f>
        <v/>
      </c>
      <c r="I110" s="426"/>
      <c r="J110" s="258"/>
      <c r="K110" s="258"/>
      <c r="L110" s="573"/>
      <c r="M110" s="574"/>
    </row>
    <row r="111" spans="1:13" ht="13.5" customHeight="1" x14ac:dyDescent="0.2">
      <c r="A111" s="174" t="str">
        <f>'Methods&amp;Limits'!A58</f>
        <v>-- Ethanol</v>
      </c>
      <c r="B111" s="165" t="str">
        <f>'Methods&amp;Limits'!B58</f>
        <v>% V/V</v>
      </c>
      <c r="C111" s="175" t="str">
        <f>'Methods&amp;Limits'!E58</f>
        <v>EN-ISO 22854</v>
      </c>
      <c r="D111" s="157">
        <f>'Methods&amp;Limits'!F58</f>
        <v>2008</v>
      </c>
      <c r="E111" s="243">
        <f>'Methods&amp;Limits'!G58</f>
        <v>0.6</v>
      </c>
      <c r="F111" s="158"/>
      <c r="G111" s="166">
        <f>'Methods&amp;Limits'!I58</f>
        <v>10.353999999999999</v>
      </c>
      <c r="H111" s="276" t="str">
        <f t="shared" si="3"/>
        <v/>
      </c>
      <c r="I111" s="426"/>
      <c r="J111" s="258"/>
      <c r="K111" s="258"/>
      <c r="L111" s="573"/>
      <c r="M111" s="574"/>
    </row>
    <row r="112" spans="1:13" ht="13.5" customHeight="1" x14ac:dyDescent="0.2">
      <c r="A112" s="174" t="str">
        <f>'Methods&amp;Limits'!A59</f>
        <v>-- Iso-propyl alcohol</v>
      </c>
      <c r="B112" s="165" t="str">
        <f>'Methods&amp;Limits'!B59</f>
        <v>% V/V</v>
      </c>
      <c r="C112" s="175" t="str">
        <f>'Methods&amp;Limits'!E59</f>
        <v>EN-ISO 22854</v>
      </c>
      <c r="D112" s="157">
        <f>'Methods&amp;Limits'!F59</f>
        <v>2008</v>
      </c>
      <c r="E112" s="243">
        <f>'Methods&amp;Limits'!G59</f>
        <v>0.7</v>
      </c>
      <c r="F112" s="158"/>
      <c r="G112" s="166">
        <f>'Methods&amp;Limits'!I59</f>
        <v>12.413</v>
      </c>
      <c r="H112" s="276" t="str">
        <f t="shared" si="3"/>
        <v/>
      </c>
      <c r="I112" s="426"/>
      <c r="J112" s="258"/>
      <c r="K112" s="258"/>
      <c r="L112" s="573"/>
      <c r="M112" s="574"/>
    </row>
    <row r="113" spans="1:13" ht="13.5" customHeight="1" x14ac:dyDescent="0.2">
      <c r="A113" s="174" t="str">
        <f>'Methods&amp;Limits'!A60</f>
        <v>-- Tert-butyl alcohol</v>
      </c>
      <c r="B113" s="165" t="str">
        <f>'Methods&amp;Limits'!B60</f>
        <v>% V/V</v>
      </c>
      <c r="C113" s="175" t="str">
        <f>'Methods&amp;Limits'!E60</f>
        <v>EN-ISO 22854</v>
      </c>
      <c r="D113" s="157">
        <f>'Methods&amp;Limits'!F60</f>
        <v>2008</v>
      </c>
      <c r="E113" s="243">
        <f>'Methods&amp;Limits'!G60</f>
        <v>0.7</v>
      </c>
      <c r="F113" s="158"/>
      <c r="G113" s="166">
        <f>'Methods&amp;Limits'!I60</f>
        <v>15.413</v>
      </c>
      <c r="H113" s="276" t="str">
        <f t="shared" si="3"/>
        <v/>
      </c>
      <c r="I113" s="426"/>
      <c r="J113" s="258"/>
      <c r="K113" s="258"/>
      <c r="L113" s="573"/>
      <c r="M113" s="574"/>
    </row>
    <row r="114" spans="1:13" ht="13.5" customHeight="1" x14ac:dyDescent="0.2">
      <c r="A114" s="174" t="str">
        <f>'Methods&amp;Limits'!A61</f>
        <v>-- Iso-butyl alcohol</v>
      </c>
      <c r="B114" s="165" t="str">
        <f>'Methods&amp;Limits'!B61</f>
        <v>% V/V</v>
      </c>
      <c r="C114" s="175" t="str">
        <f>'Methods&amp;Limits'!E61</f>
        <v>EN-ISO 22854</v>
      </c>
      <c r="D114" s="157">
        <f>'Methods&amp;Limits'!F61</f>
        <v>2008</v>
      </c>
      <c r="E114" s="243">
        <f>'Methods&amp;Limits'!G61</f>
        <v>0.7</v>
      </c>
      <c r="F114" s="158"/>
      <c r="G114" s="166">
        <f>'Methods&amp;Limits'!I61</f>
        <v>15.413</v>
      </c>
      <c r="H114" s="276" t="str">
        <f t="shared" si="3"/>
        <v/>
      </c>
      <c r="I114" s="426"/>
      <c r="J114" s="258"/>
      <c r="K114" s="258"/>
      <c r="L114" s="573"/>
      <c r="M114" s="574"/>
    </row>
    <row r="115" spans="1:13" ht="13.5" customHeight="1" x14ac:dyDescent="0.2">
      <c r="A115" s="174" t="str">
        <f>'Methods&amp;Limits'!A62</f>
        <v>-- Ethers with 5 or more carbon atoms per molecule</v>
      </c>
      <c r="B115" s="165" t="str">
        <f>'Methods&amp;Limits'!B62</f>
        <v>% V/V</v>
      </c>
      <c r="C115" s="175" t="str">
        <f>'Methods&amp;Limits'!E62</f>
        <v>EN-ISO 22854</v>
      </c>
      <c r="D115" s="157">
        <f>'Methods&amp;Limits'!F62</f>
        <v>2008</v>
      </c>
      <c r="E115" s="243">
        <f>'Methods&amp;Limits'!G62</f>
        <v>0.9</v>
      </c>
      <c r="F115" s="158"/>
      <c r="G115" s="166">
        <f>'Methods&amp;Limits'!I62</f>
        <v>22.530999999999999</v>
      </c>
      <c r="H115" s="276" t="str">
        <f t="shared" si="3"/>
        <v/>
      </c>
      <c r="I115" s="426"/>
      <c r="J115" s="258"/>
      <c r="K115" s="258"/>
      <c r="L115" s="573"/>
      <c r="M115" s="574"/>
    </row>
    <row r="116" spans="1:13" ht="13.5" customHeight="1" x14ac:dyDescent="0.2">
      <c r="A116" s="174" t="str">
        <f>'Methods&amp;Limits'!A63</f>
        <v>-- other oxygenates</v>
      </c>
      <c r="B116" s="156" t="str">
        <f>'Methods&amp;Limits'!B63</f>
        <v>% V/V</v>
      </c>
      <c r="C116" s="175" t="str">
        <f>'Methods&amp;Limits'!E63</f>
        <v>EN-ISO 22854</v>
      </c>
      <c r="D116" s="157">
        <f>'Methods&amp;Limits'!F63</f>
        <v>2008</v>
      </c>
      <c r="E116" s="243">
        <f>'Methods&amp;Limits'!G63</f>
        <v>0.7</v>
      </c>
      <c r="F116" s="158"/>
      <c r="G116" s="166">
        <f>'Methods&amp;Limits'!I63</f>
        <v>15.413</v>
      </c>
      <c r="H116" s="276" t="str">
        <f t="shared" si="3"/>
        <v/>
      </c>
      <c r="I116" s="426"/>
      <c r="J116" s="258"/>
      <c r="K116" s="258"/>
      <c r="L116" s="573"/>
      <c r="M116" s="574"/>
    </row>
    <row r="117" spans="1:13" ht="13.5" customHeight="1" x14ac:dyDescent="0.2">
      <c r="A117" s="200" t="str">
        <f>'Methods&amp;Limits'!A64:A64</f>
        <v>Sulphur content (sulphur free, from 2005)**</v>
      </c>
      <c r="B117" s="209" t="str">
        <f>'Methods&amp;Limits'!B64</f>
        <v>mg/kg</v>
      </c>
      <c r="C117" s="38" t="str">
        <f>'Methods&amp;Limits'!E64</f>
        <v>EN-ISO 14596</v>
      </c>
      <c r="D117" s="157">
        <f>'Methods&amp;Limits'!F64</f>
        <v>1998</v>
      </c>
      <c r="E117" s="246">
        <f>'Methods&amp;Limits'!G64</f>
        <v>5</v>
      </c>
      <c r="F117" s="158"/>
      <c r="G117" s="166">
        <f>'Methods&amp;Limits'!I64</f>
        <v>12.95</v>
      </c>
      <c r="H117" s="276" t="str">
        <f>IF(E$38="","",IF(E$38&gt;G117,"Yes",""))</f>
        <v/>
      </c>
      <c r="I117" s="426"/>
      <c r="J117" s="258"/>
      <c r="K117" s="258"/>
      <c r="L117" s="573"/>
      <c r="M117" s="574"/>
    </row>
    <row r="118" spans="1:13" ht="13.5" customHeight="1" x14ac:dyDescent="0.2">
      <c r="A118" s="206"/>
      <c r="B118" s="205"/>
      <c r="C118" s="38" t="str">
        <f>'Methods&amp;Limits'!E65</f>
        <v>EN 24260</v>
      </c>
      <c r="D118" s="157">
        <f>'Methods&amp;Limits'!F65</f>
        <v>1994</v>
      </c>
      <c r="E118" s="246">
        <f>'Methods&amp;Limits'!G65</f>
        <v>1</v>
      </c>
      <c r="F118" s="158"/>
      <c r="G118" s="166">
        <f>'Methods&amp;Limits'!I65</f>
        <v>10.59</v>
      </c>
      <c r="H118" s="276" t="str">
        <f>IF(E$38="","",IF(E$38&gt;G118,"Yes",""))</f>
        <v/>
      </c>
      <c r="I118" s="426"/>
      <c r="J118" s="258"/>
      <c r="K118" s="258"/>
      <c r="L118" s="573"/>
      <c r="M118" s="574"/>
    </row>
    <row r="119" spans="1:13" ht="13.5" customHeight="1" x14ac:dyDescent="0.2">
      <c r="A119" s="206"/>
      <c r="B119" s="205"/>
      <c r="C119" s="38" t="str">
        <f>'Methods&amp;Limits'!E66</f>
        <v>EN-ISO 20846</v>
      </c>
      <c r="D119" s="157">
        <f>'Methods&amp;Limits'!F66</f>
        <v>2004</v>
      </c>
      <c r="E119" s="246">
        <f>'Methods&amp;Limits'!G66</f>
        <v>2.7</v>
      </c>
      <c r="F119" s="158"/>
      <c r="G119" s="166">
        <f>'Methods&amp;Limits'!I66</f>
        <v>11.593</v>
      </c>
      <c r="H119" s="276" t="str">
        <f>IF(E$38="","",IF(E$38&gt;G119,"Yes",""))</f>
        <v/>
      </c>
      <c r="I119" s="426"/>
      <c r="J119" s="258"/>
      <c r="K119" s="258"/>
      <c r="L119" s="573"/>
      <c r="M119" s="574"/>
    </row>
    <row r="120" spans="1:13" ht="13.5" customHeight="1" x14ac:dyDescent="0.2">
      <c r="A120" s="206"/>
      <c r="B120" s="210"/>
      <c r="C120" s="38" t="str">
        <f>'Methods&amp;Limits'!E67</f>
        <v>EN-ISO 20884</v>
      </c>
      <c r="D120" s="157">
        <f>'Methods&amp;Limits'!F67</f>
        <v>2004</v>
      </c>
      <c r="E120" s="246">
        <f>'Methods&amp;Limits'!G67</f>
        <v>3.1</v>
      </c>
      <c r="F120" s="158"/>
      <c r="G120" s="166">
        <f>'Methods&amp;Limits'!I67</f>
        <v>11.829000000000001</v>
      </c>
      <c r="H120" s="276" t="str">
        <f>IF(E$38="","",IF(E$38&gt;G120,"Yes",""))</f>
        <v/>
      </c>
      <c r="I120" s="426"/>
      <c r="J120" s="258"/>
      <c r="K120" s="258"/>
      <c r="L120" s="573"/>
      <c r="M120" s="574"/>
    </row>
    <row r="121" spans="1:13" ht="13.5" customHeight="1" x14ac:dyDescent="0.2">
      <c r="A121" s="206" t="str">
        <f>'Methods&amp;Limits'!A68:A68</f>
        <v>Lead content</v>
      </c>
      <c r="B121" s="205" t="str">
        <f>'Methods&amp;Limits'!B68</f>
        <v>g/l</v>
      </c>
      <c r="C121" s="38" t="str">
        <f>'Methods&amp;Limits'!E68</f>
        <v>EN 237</v>
      </c>
      <c r="D121" s="157">
        <f>'Methods&amp;Limits'!F68</f>
        <v>2004</v>
      </c>
      <c r="E121" s="457">
        <f>'Methods&amp;Limits'!G68</f>
        <v>6.1999999999999998E-3</v>
      </c>
      <c r="F121" s="458"/>
      <c r="G121" s="457">
        <f>'Methods&amp;Limits'!I68</f>
        <v>8.657999999999999E-3</v>
      </c>
      <c r="H121" s="276" t="str">
        <f>IF(E39="","",IF(E39&gt;G121,"Yes",""))</f>
        <v/>
      </c>
      <c r="I121" s="426"/>
      <c r="J121" s="258"/>
      <c r="K121" s="258"/>
      <c r="L121" s="573"/>
      <c r="M121" s="574"/>
    </row>
    <row r="122" spans="1:13" ht="13.5" customHeight="1" x14ac:dyDescent="0.2">
      <c r="A122" s="200" t="str">
        <f>'Methods&amp;Limits'!A69:A69</f>
        <v>Manganese</v>
      </c>
      <c r="B122" s="214" t="str">
        <f>'Methods&amp;Limits'!B69</f>
        <v>mg/l</v>
      </c>
      <c r="C122" s="38" t="str">
        <f>'Methods&amp;Limits'!E69</f>
        <v>EN 16135</v>
      </c>
      <c r="D122" s="157">
        <f>'Methods&amp;Limits'!F69</f>
        <v>2011</v>
      </c>
      <c r="E122" s="243">
        <f>'Methods&amp;Limits'!G69</f>
        <v>1.53</v>
      </c>
      <c r="F122" s="34"/>
      <c r="G122" s="166">
        <f>'Methods&amp;Limits'!I69</f>
        <v>2.9026999999999998</v>
      </c>
      <c r="H122" s="276" t="str">
        <f>IF(E$40="","",IF(E$40&gt;G122,"Yes",""))</f>
        <v/>
      </c>
      <c r="I122" s="426"/>
      <c r="J122" s="258"/>
      <c r="K122" s="281"/>
      <c r="L122" s="573"/>
      <c r="M122" s="574"/>
    </row>
    <row r="123" spans="1:13" x14ac:dyDescent="0.2">
      <c r="A123" s="202"/>
      <c r="B123" s="215"/>
      <c r="C123" s="38" t="str">
        <f>'Methods&amp;Limits'!E70</f>
        <v>EN 16136</v>
      </c>
      <c r="D123" s="157">
        <f>'Methods&amp;Limits'!F70</f>
        <v>2011</v>
      </c>
      <c r="E123" s="243">
        <f>'Methods&amp;Limits'!G70</f>
        <v>1.76</v>
      </c>
      <c r="F123" s="34"/>
      <c r="G123" s="166">
        <f>'Methods&amp;Limits'!I70</f>
        <v>3.0384000000000002</v>
      </c>
      <c r="H123" s="276" t="str">
        <f>IF(E$40="","",IF(E$40&gt;G123,"Yes",""))</f>
        <v/>
      </c>
      <c r="I123" s="426"/>
      <c r="J123" s="258"/>
      <c r="K123" s="281"/>
      <c r="L123" s="573"/>
      <c r="M123" s="574"/>
    </row>
    <row r="124" spans="1:13" x14ac:dyDescent="0.2">
      <c r="I124" s="54"/>
    </row>
    <row r="125" spans="1:13" x14ac:dyDescent="0.2">
      <c r="I125" s="54"/>
    </row>
    <row r="126" spans="1:13" x14ac:dyDescent="0.2">
      <c r="I126" s="54"/>
    </row>
    <row r="127" spans="1:13" x14ac:dyDescent="0.2">
      <c r="I127" s="54"/>
    </row>
  </sheetData>
  <sheetProtection algorithmName="SHA-512" hashValue="YIzZSqW9/LQCG9oayEufZsSfMRKEEOddSuU9IURf7fTZG7T4Bt/L2zsvshe3Akfcvbum1JX++BAnKupLVXMxtw==" saltValue="tfYeFqCnQtzoq66o4nVlFA==" spinCount="100000" sheet="1" objects="1" scenarios="1" sort="0"/>
  <mergeCells count="85">
    <mergeCell ref="L120:M120"/>
    <mergeCell ref="L121:M121"/>
    <mergeCell ref="L122:M122"/>
    <mergeCell ref="L123:M123"/>
    <mergeCell ref="L114:M114"/>
    <mergeCell ref="L115:M115"/>
    <mergeCell ref="L116:M116"/>
    <mergeCell ref="L117:M117"/>
    <mergeCell ref="L118:M118"/>
    <mergeCell ref="L119:M119"/>
    <mergeCell ref="L113:M113"/>
    <mergeCell ref="L101:M101"/>
    <mergeCell ref="L102:M102"/>
    <mergeCell ref="L103:M103"/>
    <mergeCell ref="L104:M104"/>
    <mergeCell ref="L105:M105"/>
    <mergeCell ref="L106:M106"/>
    <mergeCell ref="L107:M107"/>
    <mergeCell ref="L108:M108"/>
    <mergeCell ref="L110:M110"/>
    <mergeCell ref="L111:M111"/>
    <mergeCell ref="L112:M112"/>
    <mergeCell ref="L100:M100"/>
    <mergeCell ref="L87:M87"/>
    <mergeCell ref="L88:M88"/>
    <mergeCell ref="L90:M90"/>
    <mergeCell ref="L91:M91"/>
    <mergeCell ref="L92:M92"/>
    <mergeCell ref="L93:M93"/>
    <mergeCell ref="L94:M94"/>
    <mergeCell ref="L95:M95"/>
    <mergeCell ref="L96:M96"/>
    <mergeCell ref="L97:M97"/>
    <mergeCell ref="L98:M98"/>
    <mergeCell ref="L86:M86"/>
    <mergeCell ref="L73:M73"/>
    <mergeCell ref="L75:M75"/>
    <mergeCell ref="L76:M76"/>
    <mergeCell ref="L78:M78"/>
    <mergeCell ref="L79:M79"/>
    <mergeCell ref="L80:M80"/>
    <mergeCell ref="L81:M81"/>
    <mergeCell ref="L82:M82"/>
    <mergeCell ref="L83:M83"/>
    <mergeCell ref="L84:M84"/>
    <mergeCell ref="L85:M85"/>
    <mergeCell ref="L72:M72"/>
    <mergeCell ref="F60:G60"/>
    <mergeCell ref="J60:J61"/>
    <mergeCell ref="L62:M62"/>
    <mergeCell ref="L63:M63"/>
    <mergeCell ref="L64:M64"/>
    <mergeCell ref="L65:M65"/>
    <mergeCell ref="L67:M67"/>
    <mergeCell ref="L68:M68"/>
    <mergeCell ref="L69:M69"/>
    <mergeCell ref="L70:M70"/>
    <mergeCell ref="L71:M71"/>
    <mergeCell ref="L60:M60"/>
    <mergeCell ref="C59:I59"/>
    <mergeCell ref="J59:M59"/>
    <mergeCell ref="P21:P23"/>
    <mergeCell ref="P28:P29"/>
    <mergeCell ref="Q28:Q29"/>
    <mergeCell ref="A44:D44"/>
    <mergeCell ref="E45:L46"/>
    <mergeCell ref="E47:L47"/>
    <mergeCell ref="E48:L48"/>
    <mergeCell ref="E49:L49"/>
    <mergeCell ref="E50:L50"/>
    <mergeCell ref="E51:L51"/>
    <mergeCell ref="A54:L54"/>
    <mergeCell ref="C14:K15"/>
    <mergeCell ref="L14:O14"/>
    <mergeCell ref="P14:Q14"/>
    <mergeCell ref="L15:M15"/>
    <mergeCell ref="N15:O15"/>
    <mergeCell ref="P15:Q15"/>
    <mergeCell ref="B3:E3"/>
    <mergeCell ref="G3:Q10"/>
    <mergeCell ref="B4:E4"/>
    <mergeCell ref="B5:E5"/>
    <mergeCell ref="B6:E6"/>
    <mergeCell ref="B7:E7"/>
    <mergeCell ref="C8:E8"/>
  </mergeCells>
  <dataValidations count="2">
    <dataValidation type="whole" operator="greaterThanOrEqual" allowBlank="1" showInputMessage="1" showErrorMessage="1" sqref="C17:C40 B45:B50 D45:D50 I17:I40">
      <formula1>0</formula1>
    </dataValidation>
    <dataValidation type="decimal" operator="greaterThanOrEqual" allowBlank="1" showInputMessage="1" showErrorMessage="1" sqref="D17:H40 J17:M41">
      <formula1>0</formula1>
    </dataValidation>
  </dataValidations>
  <hyperlinks>
    <hyperlink ref="R1" location="'Submission Report'!A1" display="&lt;-- GO BACK"/>
  </hyperlinks>
  <pageMargins left="0.75" right="0.75" top="1" bottom="1" header="0.4921259845" footer="0.4921259845"/>
  <pageSetup paperSize="9" scale="54" fitToHeight="0" orientation="landscape" r:id="rId1"/>
  <headerFooter alignWithMargins="0">
    <oddHeader>&amp;L&amp;F&amp;C&amp;A</oddHeader>
    <oddFooter>&amp;L&amp;D&amp;CPege &amp;P of &amp;N</oddFooter>
  </headerFooter>
  <rowBreaks count="1" manualBreakCount="1">
    <brk id="52" max="16" man="1"/>
  </rowBreaks>
  <ignoredErrors>
    <ignoredError sqref="B51:D52 C45:C50" unlockedFormula="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EV127"/>
  <sheetViews>
    <sheetView showGridLines="0" zoomScaleNormal="100" workbookViewId="0"/>
  </sheetViews>
  <sheetFormatPr defaultColWidth="0" defaultRowHeight="12.75" x14ac:dyDescent="0.2"/>
  <cols>
    <col min="1" max="1" width="41" style="4" customWidth="1"/>
    <col min="2" max="2" width="6.7109375" style="4" customWidth="1"/>
    <col min="3" max="3" width="19.140625" style="4" customWidth="1"/>
    <col min="4" max="4" width="9.140625" style="4" customWidth="1"/>
    <col min="5" max="5" width="19.42578125" style="4" bestFit="1" customWidth="1"/>
    <col min="6" max="7" width="10.7109375" style="4" customWidth="1"/>
    <col min="8" max="8" width="11.42578125" style="4" customWidth="1"/>
    <col min="9" max="9" width="13.85546875" style="4" customWidth="1"/>
    <col min="10" max="10" width="9.5703125" style="4" customWidth="1"/>
    <col min="11" max="11" width="10.28515625" style="4" customWidth="1"/>
    <col min="12" max="12" width="9.5703125" style="4" customWidth="1"/>
    <col min="13" max="13" width="20" style="4" bestFit="1" customWidth="1"/>
    <col min="14" max="14" width="8.5703125" style="4" bestFit="1" customWidth="1"/>
    <col min="15" max="19" width="11.42578125" style="4" customWidth="1"/>
    <col min="20" max="16384" width="0" style="4" hidden="1"/>
  </cols>
  <sheetData>
    <row r="1" spans="1:19" ht="18.75" customHeight="1" x14ac:dyDescent="0.25">
      <c r="A1" s="77" t="s">
        <v>358</v>
      </c>
      <c r="R1" s="288" t="s">
        <v>860</v>
      </c>
      <c r="S1" s="291"/>
    </row>
    <row r="2" spans="1:19" ht="6.75" customHeight="1" x14ac:dyDescent="0.2">
      <c r="A2" s="78"/>
      <c r="B2" s="12"/>
      <c r="C2" s="12"/>
      <c r="D2" s="12"/>
      <c r="E2" s="12"/>
      <c r="F2" s="12"/>
      <c r="G2" s="12"/>
      <c r="H2" s="12"/>
      <c r="I2" s="12"/>
      <c r="J2" s="12"/>
      <c r="K2" s="12"/>
      <c r="L2" s="12"/>
    </row>
    <row r="3" spans="1:19" ht="14.25" customHeight="1" x14ac:dyDescent="0.2">
      <c r="A3" s="79" t="s">
        <v>18</v>
      </c>
      <c r="B3" s="575" t="str">
        <f>IF(LEN('Contacts&amp;Annual Summary'!C9) &gt; 1,'Contacts&amp;Annual Summary'!C9,"")</f>
        <v>Slovakia</v>
      </c>
      <c r="C3" s="576"/>
      <c r="D3" s="576"/>
      <c r="E3" s="577"/>
      <c r="F3" s="46"/>
      <c r="G3" s="584" t="s">
        <v>249</v>
      </c>
      <c r="H3" s="584"/>
      <c r="I3" s="584"/>
      <c r="J3" s="584"/>
      <c r="K3" s="584"/>
      <c r="L3" s="584"/>
      <c r="M3" s="584"/>
      <c r="N3" s="584"/>
      <c r="O3" s="584"/>
      <c r="P3" s="584"/>
      <c r="Q3" s="584"/>
    </row>
    <row r="4" spans="1:19" ht="14.25" customHeight="1" x14ac:dyDescent="0.2">
      <c r="A4" s="79" t="s">
        <v>19</v>
      </c>
      <c r="B4" s="575">
        <f>'Contacts&amp;Annual Summary'!C8</f>
        <v>2020</v>
      </c>
      <c r="C4" s="576"/>
      <c r="D4" s="576"/>
      <c r="E4" s="577"/>
      <c r="F4" s="46"/>
      <c r="G4" s="584"/>
      <c r="H4" s="584"/>
      <c r="I4" s="584"/>
      <c r="J4" s="584"/>
      <c r="K4" s="584"/>
      <c r="L4" s="584"/>
      <c r="M4" s="584"/>
      <c r="N4" s="584"/>
      <c r="O4" s="584"/>
      <c r="P4" s="584"/>
      <c r="Q4" s="584"/>
    </row>
    <row r="5" spans="1:19" ht="14.25" customHeight="1" x14ac:dyDescent="0.2">
      <c r="A5" s="80" t="s">
        <v>198</v>
      </c>
      <c r="B5" s="575" t="s">
        <v>241</v>
      </c>
      <c r="C5" s="576"/>
      <c r="D5" s="576"/>
      <c r="E5" s="577"/>
      <c r="F5" s="46"/>
      <c r="G5" s="584"/>
      <c r="H5" s="584"/>
      <c r="I5" s="584"/>
      <c r="J5" s="584"/>
      <c r="K5" s="584"/>
      <c r="L5" s="584"/>
      <c r="M5" s="584"/>
      <c r="N5" s="584"/>
      <c r="O5" s="584"/>
      <c r="P5" s="584"/>
      <c r="Q5" s="584"/>
    </row>
    <row r="6" spans="1:19" ht="14.25" customHeight="1" x14ac:dyDescent="0.2">
      <c r="A6" s="79" t="s">
        <v>59</v>
      </c>
      <c r="B6" s="575" t="s">
        <v>98</v>
      </c>
      <c r="C6" s="576"/>
      <c r="D6" s="576"/>
      <c r="E6" s="577"/>
      <c r="F6" s="46"/>
      <c r="G6" s="584"/>
      <c r="H6" s="584"/>
      <c r="I6" s="584"/>
      <c r="J6" s="584"/>
      <c r="K6" s="584"/>
      <c r="L6" s="584"/>
      <c r="M6" s="584"/>
      <c r="N6" s="584"/>
      <c r="O6" s="584"/>
      <c r="P6" s="584"/>
      <c r="Q6" s="584"/>
    </row>
    <row r="7" spans="1:19" ht="14.25" customHeight="1" x14ac:dyDescent="0.2">
      <c r="A7" s="79" t="s">
        <v>60</v>
      </c>
      <c r="B7" s="578"/>
      <c r="C7" s="579"/>
      <c r="D7" s="579"/>
      <c r="E7" s="580"/>
      <c r="F7" s="46"/>
      <c r="G7" s="584"/>
      <c r="H7" s="584"/>
      <c r="I7" s="584"/>
      <c r="J7" s="584"/>
      <c r="K7" s="584"/>
      <c r="L7" s="584"/>
      <c r="M7" s="584"/>
      <c r="N7" s="584"/>
      <c r="O7" s="584"/>
      <c r="P7" s="584"/>
      <c r="Q7" s="584"/>
    </row>
    <row r="8" spans="1:19" ht="14.25" customHeight="1" x14ac:dyDescent="0.2">
      <c r="A8" s="79" t="s">
        <v>219</v>
      </c>
      <c r="B8" s="256">
        <v>0</v>
      </c>
      <c r="C8" s="585" t="str">
        <f>IF( B8="A","1st June to 31st August (arctic)","1st May to 30th September (normal)")</f>
        <v>1st May to 30th September (normal)</v>
      </c>
      <c r="D8" s="586"/>
      <c r="E8" s="587"/>
      <c r="F8" s="75"/>
      <c r="G8" s="584"/>
      <c r="H8" s="584"/>
      <c r="I8" s="584"/>
      <c r="J8" s="584"/>
      <c r="K8" s="584"/>
      <c r="L8" s="584"/>
      <c r="M8" s="584"/>
      <c r="N8" s="584"/>
      <c r="O8" s="584"/>
      <c r="P8" s="584"/>
      <c r="Q8" s="584"/>
    </row>
    <row r="9" spans="1:19" ht="14.25" customHeight="1" x14ac:dyDescent="0.2">
      <c r="A9" s="79" t="s">
        <v>359</v>
      </c>
      <c r="B9" s="431">
        <v>0</v>
      </c>
      <c r="C9" s="74" t="s">
        <v>229</v>
      </c>
      <c r="D9" s="75"/>
      <c r="E9" s="75"/>
      <c r="F9" s="75"/>
      <c r="G9" s="584"/>
      <c r="H9" s="584"/>
      <c r="I9" s="584"/>
      <c r="J9" s="584"/>
      <c r="K9" s="584"/>
      <c r="L9" s="584"/>
      <c r="M9" s="584"/>
      <c r="N9" s="584"/>
      <c r="O9" s="584"/>
      <c r="P9" s="584"/>
      <c r="Q9" s="584"/>
    </row>
    <row r="10" spans="1:19" s="12" customFormat="1" ht="20.25" customHeight="1" x14ac:dyDescent="0.2">
      <c r="A10" s="81" t="s">
        <v>83</v>
      </c>
      <c r="B10" s="81"/>
      <c r="C10" s="82"/>
      <c r="D10" s="82"/>
      <c r="E10" s="82"/>
      <c r="F10" s="82"/>
      <c r="G10" s="584"/>
      <c r="H10" s="584"/>
      <c r="I10" s="584"/>
      <c r="J10" s="584"/>
      <c r="K10" s="584"/>
      <c r="L10" s="584"/>
      <c r="M10" s="584"/>
      <c r="N10" s="584"/>
      <c r="O10" s="584"/>
      <c r="P10" s="584"/>
      <c r="Q10" s="584"/>
    </row>
    <row r="11" spans="1:19" ht="8.25" customHeight="1" x14ac:dyDescent="0.2">
      <c r="A11" s="83"/>
      <c r="B11" s="81"/>
      <c r="C11" s="81"/>
      <c r="D11" s="84"/>
      <c r="E11" s="84"/>
      <c r="F11" s="84"/>
      <c r="K11" s="84"/>
      <c r="L11" s="84"/>
    </row>
    <row r="12" spans="1:19" ht="16.5" customHeight="1" x14ac:dyDescent="0.25">
      <c r="A12" s="85" t="s">
        <v>81</v>
      </c>
      <c r="B12" s="81"/>
      <c r="C12" s="81"/>
      <c r="D12" s="84"/>
      <c r="E12" s="84"/>
      <c r="F12" s="84"/>
      <c r="K12" s="84"/>
      <c r="L12" s="84"/>
    </row>
    <row r="13" spans="1:19" ht="6.75" customHeight="1" x14ac:dyDescent="0.2">
      <c r="A13" s="27"/>
      <c r="B13" s="27"/>
      <c r="C13" s="27"/>
      <c r="D13" s="27"/>
      <c r="E13" s="27"/>
      <c r="F13" s="27"/>
      <c r="G13" s="27"/>
      <c r="H13" s="27"/>
      <c r="I13" s="27"/>
      <c r="J13" s="27"/>
      <c r="K13" s="27"/>
      <c r="L13" s="27"/>
    </row>
    <row r="14" spans="1:19" ht="27.75" customHeight="1" x14ac:dyDescent="0.2">
      <c r="A14" s="86" t="s">
        <v>54</v>
      </c>
      <c r="B14" s="86" t="s">
        <v>20</v>
      </c>
      <c r="C14" s="590" t="s">
        <v>220</v>
      </c>
      <c r="D14" s="591"/>
      <c r="E14" s="591"/>
      <c r="F14" s="591"/>
      <c r="G14" s="591"/>
      <c r="H14" s="591"/>
      <c r="I14" s="591"/>
      <c r="J14" s="591"/>
      <c r="K14" s="592"/>
      <c r="L14" s="581" t="s">
        <v>77</v>
      </c>
      <c r="M14" s="582"/>
      <c r="N14" s="582"/>
      <c r="O14" s="583"/>
      <c r="P14" s="601" t="s">
        <v>183</v>
      </c>
      <c r="Q14" s="602"/>
    </row>
    <row r="15" spans="1:19" ht="31.5" customHeight="1" x14ac:dyDescent="0.2">
      <c r="A15" s="87"/>
      <c r="B15" s="87"/>
      <c r="C15" s="593"/>
      <c r="D15" s="594"/>
      <c r="E15" s="594"/>
      <c r="F15" s="594"/>
      <c r="G15" s="594"/>
      <c r="H15" s="594"/>
      <c r="I15" s="594"/>
      <c r="J15" s="594"/>
      <c r="K15" s="595"/>
      <c r="L15" s="596" t="s">
        <v>26</v>
      </c>
      <c r="M15" s="596"/>
      <c r="N15" s="599" t="s">
        <v>211</v>
      </c>
      <c r="O15" s="600"/>
      <c r="P15" s="588" t="s">
        <v>184</v>
      </c>
      <c r="Q15" s="589"/>
    </row>
    <row r="16" spans="1:19" ht="49.5" customHeight="1" x14ac:dyDescent="0.2">
      <c r="A16" s="88"/>
      <c r="B16" s="88"/>
      <c r="C16" s="89" t="s">
        <v>61</v>
      </c>
      <c r="D16" s="90" t="s">
        <v>22</v>
      </c>
      <c r="E16" s="90" t="s">
        <v>23</v>
      </c>
      <c r="F16" s="91" t="s">
        <v>206</v>
      </c>
      <c r="G16" s="92" t="s">
        <v>24</v>
      </c>
      <c r="H16" s="89" t="s">
        <v>25</v>
      </c>
      <c r="I16" s="93" t="s">
        <v>213</v>
      </c>
      <c r="J16" s="93" t="s">
        <v>212</v>
      </c>
      <c r="K16" s="93" t="s">
        <v>214</v>
      </c>
      <c r="L16" s="94" t="s">
        <v>22</v>
      </c>
      <c r="M16" s="94" t="s">
        <v>23</v>
      </c>
      <c r="N16" s="95" t="s">
        <v>22</v>
      </c>
      <c r="O16" s="96" t="s">
        <v>23</v>
      </c>
      <c r="P16" s="207" t="s">
        <v>63</v>
      </c>
      <c r="Q16" s="208" t="s">
        <v>72</v>
      </c>
    </row>
    <row r="17" spans="1:23" ht="13.5" customHeight="1" x14ac:dyDescent="0.2">
      <c r="A17" s="97" t="s">
        <v>28</v>
      </c>
      <c r="B17" s="98" t="s">
        <v>4</v>
      </c>
      <c r="C17" s="409">
        <v>0</v>
      </c>
      <c r="D17" s="450">
        <v>0</v>
      </c>
      <c r="E17" s="450">
        <v>0</v>
      </c>
      <c r="F17" s="450">
        <v>0</v>
      </c>
      <c r="G17" s="450">
        <v>0</v>
      </c>
      <c r="H17" s="450">
        <v>0</v>
      </c>
      <c r="I17" s="409">
        <v>0</v>
      </c>
      <c r="J17" s="450">
        <v>0</v>
      </c>
      <c r="K17" s="450">
        <v>0</v>
      </c>
      <c r="L17" s="450"/>
      <c r="M17" s="450"/>
      <c r="N17" s="99" t="s">
        <v>185</v>
      </c>
      <c r="O17" s="100"/>
      <c r="P17" s="268" t="s">
        <v>191</v>
      </c>
      <c r="Q17" s="102">
        <v>2005</v>
      </c>
    </row>
    <row r="18" spans="1:23" ht="13.5" customHeight="1" x14ac:dyDescent="0.2">
      <c r="A18" s="97" t="s">
        <v>27</v>
      </c>
      <c r="B18" s="98" t="s">
        <v>4</v>
      </c>
      <c r="C18" s="409">
        <v>0</v>
      </c>
      <c r="D18" s="450">
        <v>0</v>
      </c>
      <c r="E18" s="450">
        <v>0</v>
      </c>
      <c r="F18" s="450">
        <v>0</v>
      </c>
      <c r="G18" s="450">
        <v>0</v>
      </c>
      <c r="H18" s="450">
        <v>0</v>
      </c>
      <c r="I18" s="409">
        <v>0</v>
      </c>
      <c r="J18" s="450">
        <v>0</v>
      </c>
      <c r="K18" s="450">
        <v>0</v>
      </c>
      <c r="L18" s="450"/>
      <c r="M18" s="450"/>
      <c r="N18" s="99" t="s">
        <v>186</v>
      </c>
      <c r="O18" s="103"/>
      <c r="P18" s="268" t="s">
        <v>192</v>
      </c>
      <c r="Q18" s="102">
        <v>2005</v>
      </c>
    </row>
    <row r="19" spans="1:23" ht="13.5" customHeight="1" x14ac:dyDescent="0.2">
      <c r="A19" s="32" t="s">
        <v>255</v>
      </c>
      <c r="B19" s="104" t="s">
        <v>5</v>
      </c>
      <c r="C19" s="409"/>
      <c r="D19" s="450"/>
      <c r="E19" s="450"/>
      <c r="F19" s="450"/>
      <c r="G19" s="450"/>
      <c r="H19" s="450"/>
      <c r="I19" s="409"/>
      <c r="J19" s="450"/>
      <c r="K19" s="450"/>
      <c r="L19" s="450"/>
      <c r="M19" s="450"/>
      <c r="N19" s="105"/>
      <c r="O19" s="106" t="s">
        <v>187</v>
      </c>
      <c r="P19" s="107"/>
      <c r="Q19" s="107"/>
    </row>
    <row r="20" spans="1:23" ht="13.5" customHeight="1" x14ac:dyDescent="0.2">
      <c r="A20" s="108" t="s">
        <v>246</v>
      </c>
      <c r="B20" s="109"/>
      <c r="C20" s="409">
        <v>0</v>
      </c>
      <c r="D20" s="450">
        <v>0</v>
      </c>
      <c r="E20" s="450">
        <v>0</v>
      </c>
      <c r="F20" s="450">
        <v>0</v>
      </c>
      <c r="G20" s="450">
        <v>0</v>
      </c>
      <c r="H20" s="450">
        <v>0</v>
      </c>
      <c r="I20" s="409">
        <v>0</v>
      </c>
      <c r="J20" s="450">
        <v>0</v>
      </c>
      <c r="K20" s="450">
        <v>0</v>
      </c>
      <c r="L20" s="450"/>
      <c r="M20" s="450"/>
      <c r="N20" s="110"/>
      <c r="O20" s="111">
        <f>IF(E8="A",70,60)</f>
        <v>60</v>
      </c>
      <c r="P20" s="102" t="s">
        <v>360</v>
      </c>
      <c r="Q20" s="102">
        <v>2007</v>
      </c>
    </row>
    <row r="21" spans="1:23" ht="13.5" customHeight="1" x14ac:dyDescent="0.2">
      <c r="A21" s="33" t="s">
        <v>30</v>
      </c>
      <c r="B21" s="112"/>
      <c r="C21" s="409"/>
      <c r="D21" s="450"/>
      <c r="E21" s="450"/>
      <c r="F21" s="450"/>
      <c r="G21" s="450"/>
      <c r="H21" s="450"/>
      <c r="I21" s="409"/>
      <c r="J21" s="450"/>
      <c r="K21" s="450"/>
      <c r="L21" s="450"/>
      <c r="M21" s="450"/>
      <c r="N21" s="112"/>
      <c r="O21" s="113"/>
      <c r="P21" s="603" t="s">
        <v>67</v>
      </c>
      <c r="Q21" s="115"/>
    </row>
    <row r="22" spans="1:23" ht="13.5" customHeight="1" x14ac:dyDescent="0.2">
      <c r="A22" s="116" t="s">
        <v>93</v>
      </c>
      <c r="B22" s="117" t="s">
        <v>228</v>
      </c>
      <c r="C22" s="409">
        <v>0</v>
      </c>
      <c r="D22" s="450">
        <v>0</v>
      </c>
      <c r="E22" s="450">
        <v>0</v>
      </c>
      <c r="F22" s="450">
        <v>0</v>
      </c>
      <c r="G22" s="450">
        <v>0</v>
      </c>
      <c r="H22" s="450">
        <v>0</v>
      </c>
      <c r="I22" s="409">
        <v>0</v>
      </c>
      <c r="J22" s="450">
        <v>0</v>
      </c>
      <c r="K22" s="450">
        <v>0</v>
      </c>
      <c r="L22" s="450"/>
      <c r="M22" s="450"/>
      <c r="N22" s="118">
        <v>46</v>
      </c>
      <c r="O22" s="119"/>
      <c r="P22" s="604"/>
      <c r="Q22" s="115">
        <v>2000</v>
      </c>
    </row>
    <row r="23" spans="1:23" ht="13.5" customHeight="1" x14ac:dyDescent="0.2">
      <c r="A23" s="120" t="s">
        <v>92</v>
      </c>
      <c r="B23" s="110" t="s">
        <v>228</v>
      </c>
      <c r="C23" s="409">
        <v>0</v>
      </c>
      <c r="D23" s="450">
        <v>0</v>
      </c>
      <c r="E23" s="450">
        <v>0</v>
      </c>
      <c r="F23" s="450">
        <v>0</v>
      </c>
      <c r="G23" s="450">
        <v>0</v>
      </c>
      <c r="H23" s="450">
        <v>0</v>
      </c>
      <c r="I23" s="409">
        <v>0</v>
      </c>
      <c r="J23" s="450">
        <v>0</v>
      </c>
      <c r="K23" s="450">
        <v>0</v>
      </c>
      <c r="L23" s="450"/>
      <c r="M23" s="450"/>
      <c r="N23" s="121">
        <v>75</v>
      </c>
      <c r="O23" s="122"/>
      <c r="P23" s="605"/>
      <c r="Q23" s="123"/>
    </row>
    <row r="24" spans="1:23" ht="13.5" customHeight="1" x14ac:dyDescent="0.2">
      <c r="A24" s="33" t="s">
        <v>31</v>
      </c>
      <c r="B24" s="112"/>
      <c r="C24" s="409"/>
      <c r="D24" s="450"/>
      <c r="E24" s="450"/>
      <c r="F24" s="450"/>
      <c r="G24" s="450"/>
      <c r="H24" s="450"/>
      <c r="I24" s="409"/>
      <c r="J24" s="450"/>
      <c r="K24" s="450"/>
      <c r="L24" s="450"/>
      <c r="M24" s="450"/>
      <c r="N24" s="112"/>
      <c r="O24" s="113"/>
      <c r="P24" s="107"/>
      <c r="Q24" s="124"/>
    </row>
    <row r="25" spans="1:23" ht="33.75" x14ac:dyDescent="0.2">
      <c r="A25" s="116" t="s">
        <v>94</v>
      </c>
      <c r="B25" s="117" t="s">
        <v>228</v>
      </c>
      <c r="C25" s="409">
        <v>0</v>
      </c>
      <c r="D25" s="450">
        <v>0</v>
      </c>
      <c r="E25" s="450">
        <v>0</v>
      </c>
      <c r="F25" s="450">
        <v>0</v>
      </c>
      <c r="G25" s="450">
        <v>0</v>
      </c>
      <c r="H25" s="450">
        <v>0</v>
      </c>
      <c r="I25" s="409">
        <v>0</v>
      </c>
      <c r="J25" s="450">
        <v>0</v>
      </c>
      <c r="K25" s="450">
        <v>0</v>
      </c>
      <c r="L25" s="450"/>
      <c r="M25" s="450"/>
      <c r="N25" s="112"/>
      <c r="O25" s="125" t="s">
        <v>188</v>
      </c>
      <c r="P25" s="115" t="s">
        <v>361</v>
      </c>
      <c r="Q25" s="115" t="s">
        <v>364</v>
      </c>
    </row>
    <row r="26" spans="1:23" ht="22.5" x14ac:dyDescent="0.2">
      <c r="A26" s="116" t="s">
        <v>32</v>
      </c>
      <c r="B26" s="117" t="s">
        <v>228</v>
      </c>
      <c r="C26" s="409">
        <v>0</v>
      </c>
      <c r="D26" s="450">
        <v>0</v>
      </c>
      <c r="E26" s="450">
        <v>0</v>
      </c>
      <c r="F26" s="450">
        <v>0</v>
      </c>
      <c r="G26" s="450">
        <v>0</v>
      </c>
      <c r="H26" s="450">
        <v>0</v>
      </c>
      <c r="I26" s="409">
        <v>0</v>
      </c>
      <c r="J26" s="450">
        <v>0</v>
      </c>
      <c r="K26" s="450">
        <v>0</v>
      </c>
      <c r="L26" s="450"/>
      <c r="M26" s="450"/>
      <c r="N26" s="112"/>
      <c r="O26" s="125">
        <v>35</v>
      </c>
      <c r="P26" s="115" t="s">
        <v>362</v>
      </c>
      <c r="Q26" s="115" t="s">
        <v>363</v>
      </c>
    </row>
    <row r="27" spans="1:23" ht="33.75" x14ac:dyDescent="0.2">
      <c r="A27" s="120" t="s">
        <v>33</v>
      </c>
      <c r="B27" s="110" t="s">
        <v>228</v>
      </c>
      <c r="C27" s="409">
        <v>0</v>
      </c>
      <c r="D27" s="450">
        <v>0</v>
      </c>
      <c r="E27" s="450">
        <v>0</v>
      </c>
      <c r="F27" s="450">
        <v>0</v>
      </c>
      <c r="G27" s="450">
        <v>0</v>
      </c>
      <c r="H27" s="450">
        <v>0</v>
      </c>
      <c r="I27" s="409">
        <v>0</v>
      </c>
      <c r="J27" s="450">
        <v>0</v>
      </c>
      <c r="K27" s="450">
        <v>0</v>
      </c>
      <c r="L27" s="450"/>
      <c r="M27" s="450"/>
      <c r="N27" s="109"/>
      <c r="O27" s="111">
        <v>1</v>
      </c>
      <c r="P27" s="102" t="s">
        <v>365</v>
      </c>
      <c r="Q27" s="102" t="s">
        <v>366</v>
      </c>
    </row>
    <row r="28" spans="1:23" ht="24.75" customHeight="1" x14ac:dyDescent="0.2">
      <c r="A28" s="97" t="str">
        <f>IF(C29&gt;0,"Do not complete","Oxygen content")</f>
        <v>Oxygen content</v>
      </c>
      <c r="B28" s="98" t="s">
        <v>6</v>
      </c>
      <c r="C28" s="409">
        <v>0</v>
      </c>
      <c r="D28" s="450">
        <v>0</v>
      </c>
      <c r="E28" s="450">
        <v>0</v>
      </c>
      <c r="F28" s="450">
        <v>0</v>
      </c>
      <c r="G28" s="450">
        <v>0</v>
      </c>
      <c r="H28" s="450">
        <v>0</v>
      </c>
      <c r="I28" s="409">
        <v>0</v>
      </c>
      <c r="J28" s="450">
        <v>0</v>
      </c>
      <c r="K28" s="450">
        <v>0</v>
      </c>
      <c r="L28" s="450"/>
      <c r="M28" s="450"/>
      <c r="N28" s="105"/>
      <c r="O28" s="230">
        <v>3.7</v>
      </c>
      <c r="P28" s="603" t="s">
        <v>367</v>
      </c>
      <c r="Q28" s="603" t="s">
        <v>368</v>
      </c>
      <c r="W28" s="42"/>
    </row>
    <row r="29" spans="1:23" ht="24.75" customHeight="1" x14ac:dyDescent="0.2">
      <c r="A29" s="135" t="str">
        <f>IF(C28&gt;0,"Do not complete","Oxygen content*
*petrol with 5% (v/v) or less ethanol content")</f>
        <v>Oxygen content*
*petrol with 5% (v/v) or less ethanol content</v>
      </c>
      <c r="B29" s="98" t="s">
        <v>6</v>
      </c>
      <c r="C29" s="409">
        <v>0</v>
      </c>
      <c r="D29" s="450">
        <v>0</v>
      </c>
      <c r="E29" s="450">
        <v>0</v>
      </c>
      <c r="F29" s="450">
        <v>0</v>
      </c>
      <c r="G29" s="450">
        <v>0</v>
      </c>
      <c r="H29" s="450">
        <v>0</v>
      </c>
      <c r="I29" s="409">
        <v>0</v>
      </c>
      <c r="J29" s="450">
        <v>0</v>
      </c>
      <c r="K29" s="450">
        <v>0</v>
      </c>
      <c r="L29" s="450"/>
      <c r="M29" s="450"/>
      <c r="N29" s="110"/>
      <c r="O29" s="231">
        <v>2.7</v>
      </c>
      <c r="P29" s="605"/>
      <c r="Q29" s="605"/>
      <c r="W29" s="42"/>
    </row>
    <row r="30" spans="1:23" ht="14.25" customHeight="1" x14ac:dyDescent="0.2">
      <c r="A30" s="33" t="s">
        <v>35</v>
      </c>
      <c r="B30" s="112"/>
      <c r="C30" s="409"/>
      <c r="D30" s="450"/>
      <c r="E30" s="450"/>
      <c r="F30" s="450"/>
      <c r="G30" s="450"/>
      <c r="H30" s="450"/>
      <c r="I30" s="409"/>
      <c r="J30" s="450"/>
      <c r="K30" s="450"/>
      <c r="L30" s="450"/>
      <c r="M30" s="450"/>
      <c r="N30" s="112"/>
      <c r="O30" s="113"/>
      <c r="P30" s="126"/>
      <c r="Q30" s="127"/>
      <c r="W30" s="42"/>
    </row>
    <row r="31" spans="1:23" ht="14.25" customHeight="1" x14ac:dyDescent="0.2">
      <c r="A31" s="116" t="s">
        <v>7</v>
      </c>
      <c r="B31" s="117" t="s">
        <v>228</v>
      </c>
      <c r="C31" s="409">
        <v>0</v>
      </c>
      <c r="D31" s="450">
        <v>0</v>
      </c>
      <c r="E31" s="450">
        <v>0</v>
      </c>
      <c r="F31" s="450">
        <v>0</v>
      </c>
      <c r="G31" s="450">
        <v>0</v>
      </c>
      <c r="H31" s="450">
        <v>0</v>
      </c>
      <c r="I31" s="409">
        <v>0</v>
      </c>
      <c r="J31" s="450">
        <v>0</v>
      </c>
      <c r="K31" s="450">
        <v>0</v>
      </c>
      <c r="L31" s="450"/>
      <c r="M31" s="450"/>
      <c r="N31" s="112"/>
      <c r="O31" s="113">
        <v>3</v>
      </c>
      <c r="P31" s="128"/>
      <c r="Q31" s="129"/>
    </row>
    <row r="32" spans="1:23" ht="14.25" customHeight="1" x14ac:dyDescent="0.2">
      <c r="A32" s="116" t="s">
        <v>8</v>
      </c>
      <c r="B32" s="117" t="s">
        <v>228</v>
      </c>
      <c r="C32" s="409">
        <v>0</v>
      </c>
      <c r="D32" s="450">
        <v>0</v>
      </c>
      <c r="E32" s="450">
        <v>0</v>
      </c>
      <c r="F32" s="450">
        <v>0</v>
      </c>
      <c r="G32" s="450">
        <v>0</v>
      </c>
      <c r="H32" s="450">
        <v>0</v>
      </c>
      <c r="I32" s="409">
        <v>0</v>
      </c>
      <c r="J32" s="450">
        <v>0</v>
      </c>
      <c r="K32" s="450">
        <v>0</v>
      </c>
      <c r="L32" s="450"/>
      <c r="M32" s="450"/>
      <c r="N32" s="112"/>
      <c r="O32" s="130">
        <v>10</v>
      </c>
      <c r="P32" s="128"/>
      <c r="Q32" s="129"/>
    </row>
    <row r="33" spans="1:152" ht="14.25" customHeight="1" x14ac:dyDescent="0.2">
      <c r="A33" s="116" t="s">
        <v>36</v>
      </c>
      <c r="B33" s="117" t="s">
        <v>228</v>
      </c>
      <c r="C33" s="409">
        <v>0</v>
      </c>
      <c r="D33" s="450">
        <v>0</v>
      </c>
      <c r="E33" s="450">
        <v>0</v>
      </c>
      <c r="F33" s="450">
        <v>0</v>
      </c>
      <c r="G33" s="450">
        <v>0</v>
      </c>
      <c r="H33" s="450">
        <v>0</v>
      </c>
      <c r="I33" s="409">
        <v>0</v>
      </c>
      <c r="J33" s="450">
        <v>0</v>
      </c>
      <c r="K33" s="450">
        <v>0</v>
      </c>
      <c r="L33" s="450"/>
      <c r="M33" s="450"/>
      <c r="N33" s="112"/>
      <c r="O33" s="130">
        <v>12</v>
      </c>
      <c r="P33" s="269" t="s">
        <v>79</v>
      </c>
      <c r="Q33" s="115">
        <v>1997</v>
      </c>
    </row>
    <row r="34" spans="1:152" ht="14.25" customHeight="1" x14ac:dyDescent="0.2">
      <c r="A34" s="116" t="s">
        <v>37</v>
      </c>
      <c r="B34" s="117" t="s">
        <v>228</v>
      </c>
      <c r="C34" s="409">
        <v>0</v>
      </c>
      <c r="D34" s="450">
        <v>0</v>
      </c>
      <c r="E34" s="450">
        <v>0</v>
      </c>
      <c r="F34" s="450">
        <v>0</v>
      </c>
      <c r="G34" s="450">
        <v>0</v>
      </c>
      <c r="H34" s="450">
        <v>0</v>
      </c>
      <c r="I34" s="409">
        <v>0</v>
      </c>
      <c r="J34" s="450">
        <v>0</v>
      </c>
      <c r="K34" s="450">
        <v>0</v>
      </c>
      <c r="L34" s="450"/>
      <c r="M34" s="450"/>
      <c r="N34" s="112"/>
      <c r="O34" s="130">
        <v>15</v>
      </c>
      <c r="P34" s="269" t="s">
        <v>195</v>
      </c>
      <c r="Q34" s="115">
        <v>2000</v>
      </c>
    </row>
    <row r="35" spans="1:152" ht="14.25" customHeight="1" x14ac:dyDescent="0.2">
      <c r="A35" s="116" t="s">
        <v>38</v>
      </c>
      <c r="B35" s="117" t="s">
        <v>228</v>
      </c>
      <c r="C35" s="409">
        <v>0</v>
      </c>
      <c r="D35" s="450">
        <v>0</v>
      </c>
      <c r="E35" s="450">
        <v>0</v>
      </c>
      <c r="F35" s="450">
        <v>0</v>
      </c>
      <c r="G35" s="450">
        <v>0</v>
      </c>
      <c r="H35" s="450">
        <v>0</v>
      </c>
      <c r="I35" s="409">
        <v>0</v>
      </c>
      <c r="J35" s="450">
        <v>0</v>
      </c>
      <c r="K35" s="450">
        <v>0</v>
      </c>
      <c r="L35" s="450"/>
      <c r="M35" s="450"/>
      <c r="N35" s="112"/>
      <c r="O35" s="130">
        <v>15</v>
      </c>
      <c r="P35" s="269" t="s">
        <v>362</v>
      </c>
      <c r="Q35" s="115">
        <v>2008</v>
      </c>
    </row>
    <row r="36" spans="1:152" s="132" customFormat="1" ht="21.75" customHeight="1" x14ac:dyDescent="0.2">
      <c r="A36" s="131" t="s">
        <v>189</v>
      </c>
      <c r="B36" s="117" t="s">
        <v>228</v>
      </c>
      <c r="C36" s="409">
        <v>0</v>
      </c>
      <c r="D36" s="450">
        <v>0</v>
      </c>
      <c r="E36" s="450">
        <v>0</v>
      </c>
      <c r="F36" s="450">
        <v>0</v>
      </c>
      <c r="G36" s="450">
        <v>0</v>
      </c>
      <c r="H36" s="450">
        <v>0</v>
      </c>
      <c r="I36" s="409">
        <v>0</v>
      </c>
      <c r="J36" s="450">
        <v>0</v>
      </c>
      <c r="K36" s="450">
        <v>0</v>
      </c>
      <c r="L36" s="450"/>
      <c r="M36" s="450"/>
      <c r="N36" s="112"/>
      <c r="O36" s="130">
        <v>22</v>
      </c>
      <c r="P36" s="128"/>
      <c r="Q36" s="129"/>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row>
    <row r="37" spans="1:152" ht="18" customHeight="1" x14ac:dyDescent="0.2">
      <c r="A37" s="120" t="s">
        <v>40</v>
      </c>
      <c r="B37" s="110" t="s">
        <v>228</v>
      </c>
      <c r="C37" s="409">
        <v>0</v>
      </c>
      <c r="D37" s="450">
        <v>0</v>
      </c>
      <c r="E37" s="450">
        <v>0</v>
      </c>
      <c r="F37" s="450">
        <v>0</v>
      </c>
      <c r="G37" s="450">
        <v>0</v>
      </c>
      <c r="H37" s="450">
        <v>0</v>
      </c>
      <c r="I37" s="409">
        <v>0</v>
      </c>
      <c r="J37" s="450">
        <v>0</v>
      </c>
      <c r="K37" s="450">
        <v>0</v>
      </c>
      <c r="L37" s="450"/>
      <c r="M37" s="450"/>
      <c r="N37" s="109"/>
      <c r="O37" s="133">
        <v>15</v>
      </c>
      <c r="P37" s="123"/>
      <c r="Q37" s="134"/>
    </row>
    <row r="38" spans="1:152" ht="57" customHeight="1" x14ac:dyDescent="0.2">
      <c r="A38" s="135" t="s">
        <v>41</v>
      </c>
      <c r="B38" s="136" t="s">
        <v>9</v>
      </c>
      <c r="C38" s="409">
        <v>0</v>
      </c>
      <c r="D38" s="450">
        <v>0</v>
      </c>
      <c r="E38" s="450">
        <v>0</v>
      </c>
      <c r="F38" s="450">
        <v>0</v>
      </c>
      <c r="G38" s="450">
        <v>0</v>
      </c>
      <c r="H38" s="450">
        <v>0</v>
      </c>
      <c r="I38" s="409">
        <v>0</v>
      </c>
      <c r="J38" s="450">
        <v>0</v>
      </c>
      <c r="K38" s="450">
        <v>0</v>
      </c>
      <c r="L38" s="450"/>
      <c r="M38" s="450"/>
      <c r="N38" s="136"/>
      <c r="O38" s="103">
        <v>10</v>
      </c>
      <c r="P38" s="137" t="s">
        <v>369</v>
      </c>
      <c r="Q38" s="137" t="s">
        <v>370</v>
      </c>
    </row>
    <row r="39" spans="1:152" ht="13.5" customHeight="1" x14ac:dyDescent="0.2">
      <c r="A39" s="97" t="s">
        <v>42</v>
      </c>
      <c r="B39" s="136" t="s">
        <v>10</v>
      </c>
      <c r="C39" s="409">
        <v>0</v>
      </c>
      <c r="D39" s="450">
        <v>0</v>
      </c>
      <c r="E39" s="450">
        <v>0</v>
      </c>
      <c r="F39" s="450">
        <v>0</v>
      </c>
      <c r="G39" s="450">
        <v>0</v>
      </c>
      <c r="H39" s="450">
        <v>0</v>
      </c>
      <c r="I39" s="409">
        <v>0</v>
      </c>
      <c r="J39" s="450">
        <v>0</v>
      </c>
      <c r="K39" s="450">
        <v>0</v>
      </c>
      <c r="L39" s="450"/>
      <c r="M39" s="450"/>
      <c r="N39" s="136"/>
      <c r="O39" s="138">
        <v>5.0000000000000001E-3</v>
      </c>
      <c r="P39" s="139" t="s">
        <v>80</v>
      </c>
      <c r="Q39" s="139">
        <v>1996</v>
      </c>
    </row>
    <row r="40" spans="1:152" s="82" customFormat="1" ht="22.5" customHeight="1" x14ac:dyDescent="0.2">
      <c r="A40" s="140" t="s">
        <v>348</v>
      </c>
      <c r="B40" s="141" t="s">
        <v>221</v>
      </c>
      <c r="C40" s="409">
        <v>0</v>
      </c>
      <c r="D40" s="450">
        <v>0</v>
      </c>
      <c r="E40" s="450">
        <v>0</v>
      </c>
      <c r="F40" s="450">
        <v>0</v>
      </c>
      <c r="G40" s="450">
        <v>0</v>
      </c>
      <c r="H40" s="450">
        <v>0</v>
      </c>
      <c r="I40" s="409">
        <v>0</v>
      </c>
      <c r="J40" s="450">
        <v>0</v>
      </c>
      <c r="K40" s="450">
        <v>0</v>
      </c>
      <c r="L40" s="450"/>
      <c r="M40" s="450"/>
      <c r="N40" s="141"/>
      <c r="O40" s="141">
        <v>2</v>
      </c>
      <c r="P40" s="217" t="s">
        <v>371</v>
      </c>
      <c r="Q40" s="217" t="s">
        <v>372</v>
      </c>
    </row>
    <row r="41" spans="1:152" s="142" customFormat="1" ht="3.75" customHeight="1" x14ac:dyDescent="0.2">
      <c r="A41" s="81"/>
      <c r="M41" s="4"/>
      <c r="N41" s="4"/>
    </row>
    <row r="42" spans="1:152" ht="13.5" customHeight="1" x14ac:dyDescent="0.25">
      <c r="A42" s="85" t="s">
        <v>82</v>
      </c>
      <c r="B42" s="143"/>
      <c r="C42" s="143"/>
      <c r="D42" s="143"/>
      <c r="E42" s="143"/>
      <c r="F42" s="143"/>
      <c r="G42" s="143"/>
      <c r="H42" s="143"/>
      <c r="I42" s="143"/>
      <c r="J42" s="143"/>
      <c r="K42" s="143"/>
      <c r="L42" s="143"/>
    </row>
    <row r="43" spans="1:152" ht="6" customHeight="1" x14ac:dyDescent="0.2">
      <c r="A43" s="144"/>
      <c r="B43" s="144"/>
      <c r="C43" s="144"/>
      <c r="D43" s="144"/>
      <c r="E43" s="144"/>
      <c r="F43" s="144"/>
      <c r="G43" s="144"/>
      <c r="H43" s="144"/>
      <c r="I43" s="144"/>
      <c r="J43" s="144"/>
      <c r="K43" s="144"/>
      <c r="L43" s="144"/>
    </row>
    <row r="44" spans="1:152" x14ac:dyDescent="0.2">
      <c r="A44" s="581" t="s">
        <v>43</v>
      </c>
      <c r="B44" s="582"/>
      <c r="C44" s="582"/>
      <c r="D44" s="583"/>
      <c r="E44" s="12"/>
      <c r="F44" s="12"/>
      <c r="G44" s="12"/>
      <c r="H44" s="12"/>
      <c r="I44" s="12"/>
      <c r="J44" s="12"/>
      <c r="K44" s="12"/>
      <c r="L44" s="12"/>
    </row>
    <row r="45" spans="1:152" ht="13.15" customHeight="1" x14ac:dyDescent="0.2">
      <c r="A45" s="141" t="s">
        <v>44</v>
      </c>
      <c r="B45" s="433">
        <v>0</v>
      </c>
      <c r="C45" s="141" t="s">
        <v>49</v>
      </c>
      <c r="D45" s="433">
        <v>0</v>
      </c>
      <c r="E45" s="597" t="s">
        <v>373</v>
      </c>
      <c r="F45" s="598"/>
      <c r="G45" s="598"/>
      <c r="H45" s="598"/>
      <c r="I45" s="598"/>
      <c r="J45" s="598"/>
      <c r="K45" s="598"/>
      <c r="L45" s="598"/>
    </row>
    <row r="46" spans="1:152" x14ac:dyDescent="0.2">
      <c r="A46" s="141" t="s">
        <v>45</v>
      </c>
      <c r="B46" s="433">
        <v>0</v>
      </c>
      <c r="C46" s="141" t="s">
        <v>12</v>
      </c>
      <c r="D46" s="433">
        <v>0</v>
      </c>
      <c r="E46" s="597"/>
      <c r="F46" s="598"/>
      <c r="G46" s="598"/>
      <c r="H46" s="598"/>
      <c r="I46" s="598"/>
      <c r="J46" s="598"/>
      <c r="K46" s="598"/>
      <c r="L46" s="598"/>
    </row>
    <row r="47" spans="1:152" ht="13.15" customHeight="1" x14ac:dyDescent="0.2">
      <c r="A47" s="141" t="s">
        <v>46</v>
      </c>
      <c r="B47" s="433">
        <v>0</v>
      </c>
      <c r="C47" s="141" t="s">
        <v>13</v>
      </c>
      <c r="D47" s="433">
        <v>0</v>
      </c>
      <c r="E47" s="597" t="s">
        <v>250</v>
      </c>
      <c r="F47" s="598"/>
      <c r="G47" s="598"/>
      <c r="H47" s="598"/>
      <c r="I47" s="598"/>
      <c r="J47" s="598"/>
      <c r="K47" s="598"/>
      <c r="L47" s="598"/>
    </row>
    <row r="48" spans="1:152" ht="13.15" customHeight="1" x14ac:dyDescent="0.2">
      <c r="A48" s="141" t="s">
        <v>11</v>
      </c>
      <c r="B48" s="433">
        <v>0</v>
      </c>
      <c r="C48" s="141" t="s">
        <v>50</v>
      </c>
      <c r="D48" s="433">
        <v>0</v>
      </c>
      <c r="E48" s="597" t="s">
        <v>251</v>
      </c>
      <c r="F48" s="598"/>
      <c r="G48" s="598"/>
      <c r="H48" s="598"/>
      <c r="I48" s="598"/>
      <c r="J48" s="598"/>
      <c r="K48" s="598"/>
      <c r="L48" s="598"/>
    </row>
    <row r="49" spans="1:14" ht="13.15" customHeight="1" x14ac:dyDescent="0.2">
      <c r="A49" s="141" t="s">
        <v>47</v>
      </c>
      <c r="B49" s="433">
        <v>0</v>
      </c>
      <c r="C49" s="141" t="s">
        <v>14</v>
      </c>
      <c r="D49" s="433">
        <v>0</v>
      </c>
      <c r="E49" s="597" t="s">
        <v>252</v>
      </c>
      <c r="F49" s="598"/>
      <c r="G49" s="598"/>
      <c r="H49" s="598"/>
      <c r="I49" s="598"/>
      <c r="J49" s="598"/>
      <c r="K49" s="598"/>
      <c r="L49" s="598"/>
    </row>
    <row r="50" spans="1:14" ht="13.5" customHeight="1" thickBot="1" x14ac:dyDescent="0.25">
      <c r="A50" s="141" t="s">
        <v>48</v>
      </c>
      <c r="B50" s="433">
        <v>0</v>
      </c>
      <c r="C50" s="141" t="s">
        <v>51</v>
      </c>
      <c r="D50" s="433">
        <v>0</v>
      </c>
      <c r="E50" s="618" t="s">
        <v>190</v>
      </c>
      <c r="F50" s="598"/>
      <c r="G50" s="598"/>
      <c r="H50" s="598"/>
      <c r="I50" s="598"/>
      <c r="J50" s="598"/>
      <c r="K50" s="598"/>
      <c r="L50" s="598"/>
    </row>
    <row r="51" spans="1:14" ht="13.15" customHeight="1" thickBot="1" x14ac:dyDescent="0.25">
      <c r="C51" s="145" t="s">
        <v>245</v>
      </c>
      <c r="D51" s="434">
        <f>SUM(B45:B50,D45:D50)</f>
        <v>0</v>
      </c>
      <c r="E51" s="619" t="s">
        <v>256</v>
      </c>
      <c r="F51" s="620"/>
      <c r="G51" s="620"/>
      <c r="H51" s="620"/>
      <c r="I51" s="620"/>
      <c r="J51" s="620"/>
      <c r="K51" s="620"/>
      <c r="L51" s="620"/>
    </row>
    <row r="52" spans="1:14" ht="8.25" customHeight="1" x14ac:dyDescent="0.2">
      <c r="C52" s="12"/>
      <c r="D52" s="12"/>
      <c r="E52" s="12"/>
      <c r="F52" s="12"/>
      <c r="G52" s="12"/>
      <c r="H52" s="12"/>
      <c r="I52" s="12"/>
      <c r="J52" s="12"/>
      <c r="K52" s="12"/>
      <c r="L52" s="12"/>
    </row>
    <row r="53" spans="1:14" ht="15" customHeight="1" x14ac:dyDescent="0.2">
      <c r="A53" s="146" t="s">
        <v>96</v>
      </c>
    </row>
    <row r="54" spans="1:14" ht="41.25" customHeight="1" x14ac:dyDescent="0.2">
      <c r="A54" s="611"/>
      <c r="B54" s="612"/>
      <c r="C54" s="612"/>
      <c r="D54" s="612"/>
      <c r="E54" s="612"/>
      <c r="F54" s="612"/>
      <c r="G54" s="612"/>
      <c r="H54" s="612"/>
      <c r="I54" s="612"/>
      <c r="J54" s="612"/>
      <c r="K54" s="612"/>
      <c r="L54" s="613"/>
    </row>
    <row r="55" spans="1:14" ht="6.75" customHeight="1" x14ac:dyDescent="0.2">
      <c r="A55" s="147"/>
      <c r="B55" s="143"/>
      <c r="C55" s="143"/>
      <c r="D55" s="143"/>
      <c r="E55" s="143"/>
      <c r="F55" s="143"/>
      <c r="G55" s="143"/>
      <c r="H55" s="143"/>
      <c r="I55" s="143"/>
      <c r="J55" s="143"/>
      <c r="K55" s="143"/>
      <c r="L55" s="143"/>
    </row>
    <row r="56" spans="1:14" ht="6" customHeight="1" x14ac:dyDescent="0.2">
      <c r="A56" s="146"/>
    </row>
    <row r="57" spans="1:14" ht="18" customHeight="1" x14ac:dyDescent="0.25">
      <c r="A57" s="148" t="s">
        <v>73</v>
      </c>
    </row>
    <row r="58" spans="1:14" ht="9" customHeight="1" x14ac:dyDescent="0.2"/>
    <row r="59" spans="1:14" ht="13.5" customHeight="1" x14ac:dyDescent="0.2">
      <c r="A59" s="86" t="s">
        <v>54</v>
      </c>
      <c r="B59" s="86" t="s">
        <v>20</v>
      </c>
      <c r="C59" s="614" t="s">
        <v>349</v>
      </c>
      <c r="D59" s="615"/>
      <c r="E59" s="615"/>
      <c r="F59" s="615"/>
      <c r="G59" s="615"/>
      <c r="H59" s="615"/>
      <c r="I59" s="616"/>
      <c r="J59" s="614" t="s">
        <v>70</v>
      </c>
      <c r="K59" s="621"/>
      <c r="L59" s="621"/>
      <c r="M59" s="621"/>
      <c r="N59" s="149"/>
    </row>
    <row r="60" spans="1:14" ht="22.5" customHeight="1" x14ac:dyDescent="0.2">
      <c r="A60" s="87"/>
      <c r="B60" s="87"/>
      <c r="C60" s="150" t="s">
        <v>63</v>
      </c>
      <c r="D60" s="150" t="s">
        <v>72</v>
      </c>
      <c r="E60" s="150" t="s">
        <v>64</v>
      </c>
      <c r="F60" s="607" t="s">
        <v>68</v>
      </c>
      <c r="G60" s="608"/>
      <c r="H60" s="150"/>
      <c r="I60" s="427"/>
      <c r="J60" s="609" t="s">
        <v>207</v>
      </c>
      <c r="K60" s="428" t="s">
        <v>71</v>
      </c>
      <c r="L60" s="614" t="s">
        <v>76</v>
      </c>
      <c r="M60" s="617"/>
    </row>
    <row r="61" spans="1:14" ht="22.5" customHeight="1" x14ac:dyDescent="0.2">
      <c r="A61" s="87"/>
      <c r="B61" s="87"/>
      <c r="C61" s="150"/>
      <c r="D61" s="150"/>
      <c r="E61" s="150"/>
      <c r="F61" s="415" t="s">
        <v>22</v>
      </c>
      <c r="G61" s="415" t="s">
        <v>23</v>
      </c>
      <c r="H61" s="150" t="s">
        <v>69</v>
      </c>
      <c r="I61" s="427"/>
      <c r="J61" s="610"/>
      <c r="K61" s="428"/>
      <c r="L61" s="430"/>
      <c r="M61" s="429"/>
    </row>
    <row r="62" spans="1:14" ht="13.5" customHeight="1" x14ac:dyDescent="0.2">
      <c r="A62" s="152" t="str">
        <f>'Methods&amp;Limits'!A9</f>
        <v>Research Octane Number (RON)</v>
      </c>
      <c r="B62" s="153" t="str">
        <f>'Methods&amp;Limits'!B9</f>
        <v>--</v>
      </c>
      <c r="C62" s="38" t="str">
        <f>'Methods&amp;Limits'!E9</f>
        <v>EN-ISO 5164</v>
      </c>
      <c r="D62" s="154">
        <f>'Methods&amp;Limits'!F9</f>
        <v>2005</v>
      </c>
      <c r="E62" s="242">
        <f>'Methods&amp;Limits'!G9</f>
        <v>0.7</v>
      </c>
      <c r="F62" s="38">
        <f>'Methods&amp;Limits'!H9</f>
        <v>94.587000000000003</v>
      </c>
      <c r="G62" s="216"/>
      <c r="H62" s="276" t="str">
        <f>IF(D17="","",IF(D17&lt;F62,"Yes",""))</f>
        <v>Yes</v>
      </c>
      <c r="I62" s="426"/>
      <c r="J62" s="258"/>
      <c r="K62" s="258"/>
      <c r="L62" s="573"/>
      <c r="M62" s="574"/>
    </row>
    <row r="63" spans="1:14" ht="13.5" customHeight="1" x14ac:dyDescent="0.2">
      <c r="A63" s="155" t="str">
        <f>'Methods&amp;Limits'!A10</f>
        <v>(RON 91 fuel only)</v>
      </c>
      <c r="B63" s="156" t="str">
        <f>'Methods&amp;Limits'!B10</f>
        <v>--</v>
      </c>
      <c r="C63" s="38" t="str">
        <f>'Methods&amp;Limits'!E10</f>
        <v>EN-ISO 5164</v>
      </c>
      <c r="D63" s="157">
        <f>'Methods&amp;Limits'!F10</f>
        <v>2005</v>
      </c>
      <c r="E63" s="243">
        <f>'Methods&amp;Limits'!G10</f>
        <v>0.7</v>
      </c>
      <c r="F63" s="159">
        <f>'Methods&amp;Limits'!H10</f>
        <v>90.587000000000003</v>
      </c>
      <c r="G63" s="159"/>
      <c r="H63" s="276" t="str">
        <f>IF(D17="","",IF(D17&lt;F63,"Yes",""))</f>
        <v>Yes</v>
      </c>
      <c r="I63" s="426"/>
      <c r="J63" s="258"/>
      <c r="K63" s="258"/>
      <c r="L63" s="573"/>
      <c r="M63" s="574"/>
    </row>
    <row r="64" spans="1:14" ht="13.5" customHeight="1" x14ac:dyDescent="0.2">
      <c r="A64" s="152" t="str">
        <f>'Methods&amp;Limits'!A11</f>
        <v>Motor Octane Number (MON)</v>
      </c>
      <c r="B64" s="153" t="str">
        <f>'Methods&amp;Limits'!B11</f>
        <v>--</v>
      </c>
      <c r="C64" s="38" t="str">
        <f>'Methods&amp;Limits'!E11</f>
        <v>EN-ISO 5163</v>
      </c>
      <c r="D64" s="157">
        <f>'Methods&amp;Limits'!F11</f>
        <v>2005</v>
      </c>
      <c r="E64" s="243">
        <f>'Methods&amp;Limits'!G11</f>
        <v>0.9</v>
      </c>
      <c r="F64" s="159">
        <f>'Methods&amp;Limits'!H11</f>
        <v>84.468999999999994</v>
      </c>
      <c r="G64" s="159"/>
      <c r="H64" s="276" t="str">
        <f>IF(D18="","",IF(D18&lt;F64,"Yes",""))</f>
        <v>Yes</v>
      </c>
      <c r="I64" s="426"/>
      <c r="J64" s="258"/>
      <c r="K64" s="258"/>
      <c r="L64" s="573"/>
      <c r="M64" s="574"/>
    </row>
    <row r="65" spans="1:13" ht="13.5" customHeight="1" x14ac:dyDescent="0.2">
      <c r="A65" s="155" t="str">
        <f>'Methods&amp;Limits'!A12</f>
        <v>(RON 91 fuel only)</v>
      </c>
      <c r="B65" s="156" t="str">
        <f>'Methods&amp;Limits'!B12</f>
        <v>--</v>
      </c>
      <c r="C65" s="38" t="str">
        <f>'Methods&amp;Limits'!E12</f>
        <v>EN-ISO 5163</v>
      </c>
      <c r="D65" s="157">
        <f>'Methods&amp;Limits'!F12</f>
        <v>2005</v>
      </c>
      <c r="E65" s="243">
        <f>'Methods&amp;Limits'!G12</f>
        <v>0.9</v>
      </c>
      <c r="F65" s="159">
        <f>'Methods&amp;Limits'!H12</f>
        <v>80.468999999999994</v>
      </c>
      <c r="G65" s="159"/>
      <c r="H65" s="276" t="str">
        <f>IF(D18="","",IF(D18&lt;F65,"Yes",""))</f>
        <v>Yes</v>
      </c>
      <c r="I65" s="426"/>
      <c r="J65" s="258"/>
      <c r="K65" s="258"/>
      <c r="L65" s="573"/>
      <c r="M65" s="574"/>
    </row>
    <row r="66" spans="1:13" ht="13.5" customHeight="1" x14ac:dyDescent="0.2">
      <c r="A66" s="152" t="str">
        <f>'Methods&amp;Limits'!A13</f>
        <v>Vapour Pressure, DVPE</v>
      </c>
      <c r="B66" s="153"/>
      <c r="C66" s="160"/>
      <c r="D66" s="161"/>
      <c r="E66" s="244"/>
      <c r="F66" s="162"/>
      <c r="G66" s="163"/>
      <c r="H66" s="277"/>
      <c r="I66" s="285"/>
      <c r="J66" s="285"/>
      <c r="K66" s="285"/>
      <c r="L66" s="285"/>
      <c r="M66" s="211"/>
    </row>
    <row r="67" spans="1:13" ht="13.5" customHeight="1" x14ac:dyDescent="0.2">
      <c r="A67" s="164" t="str">
        <f>'Methods&amp;Limits'!A14</f>
        <v>--summer period (normal)</v>
      </c>
      <c r="B67" s="165" t="str">
        <f>'Methods&amp;Limits'!B14</f>
        <v>kPa</v>
      </c>
      <c r="C67" s="38" t="str">
        <f>'Methods&amp;Limits'!E14</f>
        <v>EN 13016-1</v>
      </c>
      <c r="D67" s="157">
        <f>'Methods&amp;Limits'!F14</f>
        <v>2007</v>
      </c>
      <c r="E67" s="243">
        <f>'Methods&amp;Limits'!G14</f>
        <v>2.2000000000000002</v>
      </c>
      <c r="F67" s="158"/>
      <c r="G67" s="166">
        <f>'Methods&amp;Limits'!I14</f>
        <v>61.298000000000002</v>
      </c>
      <c r="H67" s="276" t="str">
        <f>IF(E20&gt;G67,"Yes","")</f>
        <v/>
      </c>
      <c r="I67" s="426"/>
      <c r="J67" s="258"/>
      <c r="K67" s="258"/>
      <c r="L67" s="573"/>
      <c r="M67" s="574"/>
    </row>
    <row r="68" spans="1:13" ht="13.5" customHeight="1" x14ac:dyDescent="0.2">
      <c r="A68" s="167" t="str">
        <f>'Methods&amp;Limits'!A15</f>
        <v>-- Petrol with bioethanol content 0-2</v>
      </c>
      <c r="B68" s="165" t="str">
        <f>'Methods&amp;Limits'!B15</f>
        <v>kPa</v>
      </c>
      <c r="C68" s="38" t="str">
        <f>'Methods&amp;Limits'!E15</f>
        <v>EN 1601</v>
      </c>
      <c r="D68" s="157">
        <f>'Methods&amp;Limits'!F15</f>
        <v>1997</v>
      </c>
      <c r="E68" s="243">
        <f>'Methods&amp;Limits'!G15</f>
        <v>2.2999999999999998</v>
      </c>
      <c r="F68" s="158"/>
      <c r="G68" s="166">
        <f>'Methods&amp;Limits'!I15</f>
        <v>67.307000000000002</v>
      </c>
      <c r="H68" s="276" t="str">
        <f>IF(E20&gt;G68,"Yes","")</f>
        <v/>
      </c>
      <c r="I68" s="426"/>
      <c r="J68" s="258"/>
      <c r="K68" s="258"/>
      <c r="L68" s="573"/>
      <c r="M68" s="574"/>
    </row>
    <row r="69" spans="1:13" ht="13.5" customHeight="1" x14ac:dyDescent="0.2">
      <c r="A69" s="168" t="str">
        <f>'Methods&amp;Limits'!A16</f>
        <v>-- Petrol with bioethanol content 2-4</v>
      </c>
      <c r="B69" s="165" t="str">
        <f>'Methods&amp;Limits'!B16</f>
        <v>kPa</v>
      </c>
      <c r="C69" s="38" t="str">
        <f>'Methods&amp;Limits'!E16</f>
        <v>EN 1601</v>
      </c>
      <c r="D69" s="157">
        <f>'Methods&amp;Limits'!F16</f>
        <v>1997</v>
      </c>
      <c r="E69" s="243">
        <f>'Methods&amp;Limits'!G16</f>
        <v>2.2999999999999998</v>
      </c>
      <c r="F69" s="158"/>
      <c r="G69" s="166">
        <f>'Methods&amp;Limits'!I16</f>
        <v>69.156999999999996</v>
      </c>
      <c r="H69" s="276" t="str">
        <f>IF(E20&gt;G69,"Yes","")</f>
        <v/>
      </c>
      <c r="I69" s="426"/>
      <c r="J69" s="258"/>
      <c r="K69" s="258"/>
      <c r="L69" s="573"/>
      <c r="M69" s="574"/>
    </row>
    <row r="70" spans="1:13" ht="13.5" customHeight="1" x14ac:dyDescent="0.2">
      <c r="A70" s="168" t="str">
        <f>'Methods&amp;Limits'!A17</f>
        <v>-- Petrol with bioethanol content 4-6</v>
      </c>
      <c r="B70" s="165" t="str">
        <f>'Methods&amp;Limits'!B17</f>
        <v>kPa</v>
      </c>
      <c r="C70" s="38" t="str">
        <f>'Methods&amp;Limits'!E17</f>
        <v>EN 1601</v>
      </c>
      <c r="D70" s="157">
        <f>'Methods&amp;Limits'!F17</f>
        <v>1997</v>
      </c>
      <c r="E70" s="243">
        <f>'Methods&amp;Limits'!G17</f>
        <v>2.2999999999999998</v>
      </c>
      <c r="F70" s="158"/>
      <c r="G70" s="166">
        <f>'Methods&amp;Limits'!I17</f>
        <v>69.356999999999999</v>
      </c>
      <c r="H70" s="276" t="str">
        <f>IF(E20&gt;G70,"Yes","")</f>
        <v/>
      </c>
      <c r="I70" s="426"/>
      <c r="J70" s="258"/>
      <c r="K70" s="258"/>
      <c r="L70" s="573"/>
      <c r="M70" s="574"/>
    </row>
    <row r="71" spans="1:13" ht="13.5" customHeight="1" x14ac:dyDescent="0.2">
      <c r="A71" s="168" t="str">
        <f>'Methods&amp;Limits'!A18</f>
        <v>-- Petrol with bioethanol content 6-8</v>
      </c>
      <c r="B71" s="165" t="str">
        <f>'Methods&amp;Limits'!B18</f>
        <v>kPa</v>
      </c>
      <c r="C71" s="38" t="str">
        <f>'Methods&amp;Limits'!E18</f>
        <v>EN 1601</v>
      </c>
      <c r="D71" s="157">
        <f>'Methods&amp;Limits'!F18</f>
        <v>1997</v>
      </c>
      <c r="E71" s="243">
        <f>'Methods&amp;Limits'!G18</f>
        <v>2.2999999999999998</v>
      </c>
      <c r="F71" s="158"/>
      <c r="G71" s="166">
        <f>'Methods&amp;Limits'!I18</f>
        <v>69.236999999999995</v>
      </c>
      <c r="H71" s="276" t="str">
        <f>IF(E20&gt;G71,"Yes","")</f>
        <v/>
      </c>
      <c r="I71" s="426"/>
      <c r="J71" s="258"/>
      <c r="K71" s="258"/>
      <c r="L71" s="573"/>
      <c r="M71" s="574"/>
    </row>
    <row r="72" spans="1:13" ht="13.5" customHeight="1" x14ac:dyDescent="0.2">
      <c r="A72" s="168" t="str">
        <f>'Methods&amp;Limits'!A19</f>
        <v>-- Petrol with bioethanol content 8-10</v>
      </c>
      <c r="B72" s="165" t="str">
        <f>'Methods&amp;Limits'!B19</f>
        <v>kPa</v>
      </c>
      <c r="C72" s="38" t="str">
        <f>'Methods&amp;Limits'!E19</f>
        <v>EN 1601</v>
      </c>
      <c r="D72" s="157">
        <f>'Methods&amp;Limits'!F19</f>
        <v>1997</v>
      </c>
      <c r="E72" s="243">
        <f>'Methods&amp;Limits'!G19</f>
        <v>2.2999999999999998</v>
      </c>
      <c r="F72" s="158"/>
      <c r="G72" s="166">
        <f>'Methods&amp;Limits'!I19</f>
        <v>69.117000000000004</v>
      </c>
      <c r="H72" s="276" t="str">
        <f>IF(E20&gt;G72,"Yes","")</f>
        <v/>
      </c>
      <c r="I72" s="426"/>
      <c r="J72" s="258"/>
      <c r="K72" s="258"/>
      <c r="L72" s="573"/>
      <c r="M72" s="574"/>
    </row>
    <row r="73" spans="1:13" ht="22.5" customHeight="1" x14ac:dyDescent="0.2">
      <c r="A73" s="169" t="str">
        <f>'Methods&amp;Limits'!A20</f>
        <v>--summer period (arctic or severe weather conditions)</v>
      </c>
      <c r="B73" s="156" t="str">
        <f>'Methods&amp;Limits'!B20</f>
        <v>kPa</v>
      </c>
      <c r="C73" s="38" t="str">
        <f>'Methods&amp;Limits'!E20</f>
        <v>EN 13016-1</v>
      </c>
      <c r="D73" s="34">
        <f>'Methods&amp;Limits'!F20</f>
        <v>2007</v>
      </c>
      <c r="E73" s="243">
        <f>'Methods&amp;Limits'!G20</f>
        <v>2.2999999999999998</v>
      </c>
      <c r="F73" s="158"/>
      <c r="G73" s="166">
        <f>'Methods&amp;Limits'!I20</f>
        <v>71.356999999999999</v>
      </c>
      <c r="H73" s="276" t="str">
        <f>IF(E20&gt;G73,"Yes","")</f>
        <v/>
      </c>
      <c r="I73" s="426"/>
      <c r="J73" s="258"/>
      <c r="K73" s="258"/>
      <c r="L73" s="573"/>
      <c r="M73" s="574"/>
    </row>
    <row r="74" spans="1:13" ht="13.5" customHeight="1" x14ac:dyDescent="0.2">
      <c r="A74" s="152" t="str">
        <f>'Methods&amp;Limits'!A21</f>
        <v>Distillation *</v>
      </c>
      <c r="B74" s="153"/>
      <c r="C74" s="160"/>
      <c r="D74" s="161"/>
      <c r="E74" s="244"/>
      <c r="F74" s="162"/>
      <c r="G74" s="163"/>
      <c r="H74" s="277"/>
      <c r="I74" s="285"/>
      <c r="J74" s="285"/>
      <c r="K74" s="285"/>
      <c r="L74" s="285"/>
      <c r="M74" s="211"/>
    </row>
    <row r="75" spans="1:13" ht="13.5" customHeight="1" x14ac:dyDescent="0.2">
      <c r="A75" s="164" t="str">
        <f>'Methods&amp;Limits'!A22</f>
        <v>--evaporated at 100 oC</v>
      </c>
      <c r="B75" s="165" t="str">
        <f>'Methods&amp;Limits'!B22</f>
        <v>% V/V</v>
      </c>
      <c r="C75" s="38" t="str">
        <f>'Methods&amp;Limits'!E22</f>
        <v>EN-ISO 3405</v>
      </c>
      <c r="D75" s="157">
        <f>'Methods&amp;Limits'!F22</f>
        <v>2000</v>
      </c>
      <c r="E75" s="250">
        <f>'Methods&amp;Limits'!G22</f>
        <v>4</v>
      </c>
      <c r="F75" s="159">
        <f>'Methods&amp;Limits'!H22</f>
        <v>43.64</v>
      </c>
      <c r="G75" s="159"/>
      <c r="H75" s="276" t="str">
        <f>IF(D22="","",IF(D22&lt;F75,"Yes",""))</f>
        <v>Yes</v>
      </c>
      <c r="I75" s="426"/>
      <c r="J75" s="258"/>
      <c r="K75" s="258"/>
      <c r="L75" s="573"/>
      <c r="M75" s="574"/>
    </row>
    <row r="76" spans="1:13" ht="13.5" customHeight="1" x14ac:dyDescent="0.2">
      <c r="A76" s="164" t="str">
        <f>'Methods&amp;Limits'!A23</f>
        <v xml:space="preserve">-- evaporated at 150 oC </v>
      </c>
      <c r="B76" s="156" t="str">
        <f>'Methods&amp;Limits'!B23</f>
        <v>% V/V</v>
      </c>
      <c r="C76" s="38" t="str">
        <f>'Methods&amp;Limits'!E23</f>
        <v>EN-ISO 3405</v>
      </c>
      <c r="D76" s="157">
        <f>'Methods&amp;Limits'!F23</f>
        <v>2000</v>
      </c>
      <c r="E76" s="250">
        <f>'Methods&amp;Limits'!G23</f>
        <v>4</v>
      </c>
      <c r="F76" s="159">
        <f>'Methods&amp;Limits'!H23</f>
        <v>72.64</v>
      </c>
      <c r="G76" s="159"/>
      <c r="H76" s="276" t="str">
        <f>IF(D23="","",IF(D23&lt;F76,"Yes",""))</f>
        <v>Yes</v>
      </c>
      <c r="I76" s="426"/>
      <c r="J76" s="258"/>
      <c r="K76" s="258"/>
      <c r="L76" s="573"/>
      <c r="M76" s="574"/>
    </row>
    <row r="77" spans="1:13" ht="13.5" customHeight="1" x14ac:dyDescent="0.2">
      <c r="A77" s="152" t="str">
        <f>'Methods&amp;Limits'!A24</f>
        <v>Hydrocarbon analysis</v>
      </c>
      <c r="B77" s="153"/>
      <c r="C77" s="160"/>
      <c r="D77" s="161"/>
      <c r="E77" s="244"/>
      <c r="F77" s="162"/>
      <c r="G77" s="163"/>
      <c r="H77" s="277" t="str">
        <f>IF(D24&lt;F77,"Yes","")</f>
        <v/>
      </c>
      <c r="I77" s="285"/>
      <c r="J77" s="285"/>
      <c r="K77" s="285"/>
      <c r="L77" s="285"/>
      <c r="M77" s="211"/>
    </row>
    <row r="78" spans="1:13" ht="13.5" customHeight="1" x14ac:dyDescent="0.2">
      <c r="A78" s="164" t="str">
        <f>'Methods&amp;Limits'!A25</f>
        <v>-- Olefins</v>
      </c>
      <c r="B78" s="165" t="str">
        <f>'Methods&amp;Limits'!B25</f>
        <v>% V/V</v>
      </c>
      <c r="C78" s="38" t="str">
        <f>'Methods&amp;Limits'!E25</f>
        <v>EN 15553</v>
      </c>
      <c r="D78" s="157">
        <f>'Methods&amp;Limits'!F25</f>
        <v>2007</v>
      </c>
      <c r="E78" s="243">
        <f>'Methods&amp;Limits'!G25</f>
        <v>6.4</v>
      </c>
      <c r="F78" s="158"/>
      <c r="G78" s="166">
        <f>'Methods&amp;Limits'!I25</f>
        <v>21.776</v>
      </c>
      <c r="H78" s="276" t="str">
        <f>IF($E$25&gt;G78,"Yes","")</f>
        <v/>
      </c>
      <c r="I78" s="426"/>
      <c r="J78" s="258"/>
      <c r="K78" s="258"/>
      <c r="L78" s="573"/>
      <c r="M78" s="574"/>
    </row>
    <row r="79" spans="1:13" ht="13.5" customHeight="1" x14ac:dyDescent="0.2">
      <c r="A79" s="170"/>
      <c r="B79" s="165"/>
      <c r="C79" s="38" t="str">
        <f>'Methods&amp;Limits'!E26</f>
        <v>EN-ISO 22854</v>
      </c>
      <c r="D79" s="157">
        <f>'Methods&amp;Limits'!F26</f>
        <v>2008</v>
      </c>
      <c r="E79" s="243">
        <f>'Methods&amp;Limits'!G26</f>
        <v>2.6</v>
      </c>
      <c r="F79" s="158"/>
      <c r="G79" s="166">
        <f>'Methods&amp;Limits'!I26</f>
        <v>19.533999999999999</v>
      </c>
      <c r="H79" s="276" t="str">
        <f>IF($E$25&gt;G79,"Yes","")</f>
        <v/>
      </c>
      <c r="I79" s="426"/>
      <c r="J79" s="258"/>
      <c r="K79" s="258"/>
      <c r="L79" s="573"/>
      <c r="M79" s="574"/>
    </row>
    <row r="80" spans="1:13" ht="13.5" customHeight="1" x14ac:dyDescent="0.2">
      <c r="A80" s="170" t="str">
        <f>'Methods&amp;Limits'!A27</f>
        <v>*without oxygenates</v>
      </c>
      <c r="B80" s="165"/>
      <c r="C80" s="38" t="str">
        <f>'Methods&amp;Limits'!E27</f>
        <v>EN 15553</v>
      </c>
      <c r="D80" s="157">
        <f>'Methods&amp;Limits'!F27</f>
        <v>2007</v>
      </c>
      <c r="E80" s="243" t="str">
        <f>'Methods&amp;Limits'!G27</f>
        <v>-</v>
      </c>
      <c r="F80" s="158"/>
      <c r="G80" s="166" t="str">
        <f>'Methods&amp;Limits'!I27</f>
        <v>-</v>
      </c>
      <c r="H80" s="276" t="str">
        <f>IF($E$25&gt;G80,"Yes","")</f>
        <v/>
      </c>
      <c r="I80" s="426"/>
      <c r="J80" s="258"/>
      <c r="K80" s="258"/>
      <c r="L80" s="573"/>
      <c r="M80" s="574"/>
    </row>
    <row r="81" spans="1:13" ht="13.5" customHeight="1" x14ac:dyDescent="0.2">
      <c r="A81" s="170"/>
      <c r="B81" s="165"/>
      <c r="C81" s="38" t="str">
        <f>'Methods&amp;Limits'!E28</f>
        <v>EN-ISO 22854</v>
      </c>
      <c r="D81" s="157">
        <f>'Methods&amp;Limits'!F28</f>
        <v>2008</v>
      </c>
      <c r="E81" s="243" t="str">
        <f>'Methods&amp;Limits'!G28</f>
        <v>-</v>
      </c>
      <c r="F81" s="158"/>
      <c r="G81" s="166" t="str">
        <f>'Methods&amp;Limits'!I28</f>
        <v>-</v>
      </c>
      <c r="H81" s="276" t="str">
        <f>IF($E$25&gt;G81,"Yes","")</f>
        <v/>
      </c>
      <c r="I81" s="426"/>
      <c r="J81" s="258"/>
      <c r="K81" s="258"/>
      <c r="L81" s="573"/>
      <c r="M81" s="574"/>
    </row>
    <row r="82" spans="1:13" ht="13.5" customHeight="1" x14ac:dyDescent="0.2">
      <c r="A82" s="164" t="str">
        <f>'Methods&amp;Limits'!A29</f>
        <v>-- Olefins (RON 91 fuel only)***</v>
      </c>
      <c r="B82" s="165" t="str">
        <f>'Methods&amp;Limits'!B29</f>
        <v>% V/V</v>
      </c>
      <c r="C82" s="38" t="str">
        <f>'Methods&amp;Limits'!E29</f>
        <v>ASTM D1319</v>
      </c>
      <c r="D82" s="157">
        <f>'Methods&amp;Limits'!F29</f>
        <v>1995</v>
      </c>
      <c r="E82" s="243">
        <f>'Methods&amp;Limits'!G29</f>
        <v>5.0999999999999996</v>
      </c>
      <c r="F82" s="158"/>
      <c r="G82" s="166">
        <f>'Methods&amp;Limits'!I29</f>
        <v>24.009</v>
      </c>
      <c r="H82" s="276" t="str">
        <f>IF($E$25&gt;G82,"Yes","")</f>
        <v/>
      </c>
      <c r="I82" s="426"/>
      <c r="J82" s="258"/>
      <c r="K82" s="258"/>
      <c r="L82" s="573"/>
      <c r="M82" s="574"/>
    </row>
    <row r="83" spans="1:13" ht="13.5" customHeight="1" x14ac:dyDescent="0.2">
      <c r="A83" s="171" t="str">
        <f>'Methods&amp;Limits'!A30</f>
        <v>-- Aromatics (from 2005)</v>
      </c>
      <c r="B83" s="165"/>
      <c r="C83" s="38" t="str">
        <f>'Methods&amp;Limits'!E30</f>
        <v>EN-ISO 22854</v>
      </c>
      <c r="D83" s="157">
        <f>'Methods&amp;Limits'!F30</f>
        <v>2008</v>
      </c>
      <c r="E83" s="243">
        <f>'Methods&amp;Limits'!G30</f>
        <v>1.7</v>
      </c>
      <c r="F83" s="158"/>
      <c r="G83" s="166">
        <f>'Methods&amp;Limits'!I30</f>
        <v>36.003</v>
      </c>
      <c r="H83" s="276" t="str">
        <f>IF($E$26&gt;G83,"Yes","")</f>
        <v/>
      </c>
      <c r="I83" s="426"/>
      <c r="J83" s="258"/>
      <c r="K83" s="258"/>
      <c r="L83" s="573"/>
      <c r="M83" s="574"/>
    </row>
    <row r="84" spans="1:13" ht="13.5" customHeight="1" x14ac:dyDescent="0.2">
      <c r="A84" s="171" t="str">
        <f>'Methods&amp;Limits'!A31</f>
        <v>-- Benzene</v>
      </c>
      <c r="B84" s="165" t="str">
        <f>'Methods&amp;Limits'!B31</f>
        <v>% V/V</v>
      </c>
      <c r="C84" s="38" t="str">
        <f>'Methods&amp;Limits'!E31</f>
        <v>EN 12177</v>
      </c>
      <c r="D84" s="157">
        <f>'Methods&amp;Limits'!F31</f>
        <v>1998</v>
      </c>
      <c r="E84" s="245">
        <f>'Methods&amp;Limits'!G31</f>
        <v>0.1</v>
      </c>
      <c r="F84" s="158"/>
      <c r="G84" s="166">
        <f>'Methods&amp;Limits'!I31</f>
        <v>1.0589999999999999</v>
      </c>
      <c r="H84" s="276" t="str">
        <f>IF(E27&gt;G84,"Yes","")</f>
        <v/>
      </c>
      <c r="I84" s="426"/>
      <c r="J84" s="258"/>
      <c r="K84" s="258"/>
      <c r="L84" s="573"/>
      <c r="M84" s="574"/>
    </row>
    <row r="85" spans="1:13" ht="13.5" customHeight="1" x14ac:dyDescent="0.2">
      <c r="A85" s="171"/>
      <c r="B85" s="165"/>
      <c r="C85" s="38" t="str">
        <f>'Methods&amp;Limits'!E32</f>
        <v>EN 238</v>
      </c>
      <c r="D85" s="157">
        <f>'Methods&amp;Limits'!F32</f>
        <v>1996</v>
      </c>
      <c r="E85" s="166">
        <f>'Methods&amp;Limits'!G32</f>
        <v>0.17</v>
      </c>
      <c r="F85" s="158"/>
      <c r="G85" s="166">
        <f>'Methods&amp;Limits'!I32</f>
        <v>1.1003000000000001</v>
      </c>
      <c r="H85" s="276" t="str">
        <f>IF(E27&gt;G85,"Yes","")</f>
        <v/>
      </c>
      <c r="I85" s="426"/>
      <c r="J85" s="258"/>
      <c r="K85" s="258"/>
      <c r="L85" s="573"/>
      <c r="M85" s="574"/>
    </row>
    <row r="86" spans="1:13" ht="13.5" customHeight="1" x14ac:dyDescent="0.2">
      <c r="A86" s="172"/>
      <c r="B86" s="156"/>
      <c r="C86" s="38" t="str">
        <f>'Methods&amp;Limits'!E33</f>
        <v>EN-ISO 22854</v>
      </c>
      <c r="D86" s="157">
        <f>'Methods&amp;Limits'!F33</f>
        <v>2008</v>
      </c>
      <c r="E86" s="166">
        <f>'Methods&amp;Limits'!G33</f>
        <v>0.05</v>
      </c>
      <c r="F86" s="158"/>
      <c r="G86" s="166">
        <f>'Methods&amp;Limits'!I33</f>
        <v>1.0295000000000001</v>
      </c>
      <c r="H86" s="276" t="str">
        <f>IF(E27&gt;G86,"Yes","")</f>
        <v/>
      </c>
      <c r="I86" s="426"/>
      <c r="J86" s="258"/>
      <c r="K86" s="258"/>
      <c r="L86" s="573"/>
      <c r="M86" s="574"/>
    </row>
    <row r="87" spans="1:13" ht="13.5" customHeight="1" x14ac:dyDescent="0.2">
      <c r="A87" s="241" t="str">
        <f>'Methods&amp;Limits'!A34</f>
        <v>Oxygen content</v>
      </c>
      <c r="B87" s="153" t="str">
        <f>'Methods&amp;Limits'!B34</f>
        <v>% (m/m)</v>
      </c>
      <c r="C87" s="175" t="str">
        <f>'Methods&amp;Limits'!E34</f>
        <v>EN 1601</v>
      </c>
      <c r="D87" s="157">
        <f>'Methods&amp;Limits'!F34</f>
        <v>1997</v>
      </c>
      <c r="E87" s="243">
        <f>'Methods&amp;Limits'!G34</f>
        <v>0.41</v>
      </c>
      <c r="F87" s="158"/>
      <c r="G87" s="166">
        <f>'Methods&amp;Limits'!I34</f>
        <v>3.9419</v>
      </c>
      <c r="H87" s="276" t="str">
        <f>IF(E28&gt;G87,"Yes","")</f>
        <v/>
      </c>
      <c r="I87" s="426"/>
      <c r="J87" s="258"/>
      <c r="K87" s="258"/>
      <c r="L87" s="573"/>
      <c r="M87" s="574"/>
    </row>
    <row r="88" spans="1:13" ht="13.5" customHeight="1" x14ac:dyDescent="0.2">
      <c r="A88" s="174"/>
      <c r="B88" s="156"/>
      <c r="C88" s="175" t="str">
        <f>'Methods&amp;Limits'!E35</f>
        <v>EN 1601</v>
      </c>
      <c r="D88" s="157">
        <f>'Methods&amp;Limits'!F35</f>
        <v>1997</v>
      </c>
      <c r="E88" s="243">
        <f>'Methods&amp;Limits'!G35</f>
        <v>0.41</v>
      </c>
      <c r="F88" s="158"/>
      <c r="G88" s="166">
        <f>'Methods&amp;Limits'!I35</f>
        <v>2.9419</v>
      </c>
      <c r="H88" s="276" t="str">
        <f>IF(E29&gt;G88,"Yes","")</f>
        <v/>
      </c>
      <c r="I88" s="426"/>
      <c r="J88" s="258"/>
      <c r="K88" s="258"/>
      <c r="L88" s="573"/>
      <c r="M88" s="574"/>
    </row>
    <row r="89" spans="1:13" ht="13.5" customHeight="1" x14ac:dyDescent="0.2">
      <c r="A89" s="173" t="str">
        <f>'Methods&amp;Limits'!A36</f>
        <v>Oxygenates</v>
      </c>
      <c r="B89" s="153"/>
      <c r="C89" s="160"/>
      <c r="D89" s="161"/>
      <c r="E89" s="244"/>
      <c r="F89" s="162"/>
      <c r="G89" s="163"/>
      <c r="H89" s="277"/>
      <c r="I89" s="285"/>
      <c r="J89" s="285"/>
      <c r="K89" s="285"/>
      <c r="L89" s="285"/>
      <c r="M89" s="211"/>
    </row>
    <row r="90" spans="1:13" ht="13.5" customHeight="1" x14ac:dyDescent="0.2">
      <c r="A90" s="171" t="str">
        <f>'Methods&amp;Limits'!A37</f>
        <v>-- Methanol</v>
      </c>
      <c r="B90" s="165" t="str">
        <f>'Methods&amp;Limits'!B37</f>
        <v>% V/V</v>
      </c>
      <c r="C90" s="38" t="str">
        <f>'Methods&amp;Limits'!E37</f>
        <v>EN 1601</v>
      </c>
      <c r="D90" s="157">
        <f>'Methods&amp;Limits'!F37</f>
        <v>1997</v>
      </c>
      <c r="E90" s="243">
        <f>'Methods&amp;Limits'!G37</f>
        <v>0.3</v>
      </c>
      <c r="F90" s="158"/>
      <c r="G90" s="166">
        <f>'Methods&amp;Limits'!I37</f>
        <v>3.177</v>
      </c>
      <c r="H90" s="276" t="str">
        <f t="shared" ref="H90:H96" si="0">IF(E31&gt;G90,"Yes","")</f>
        <v/>
      </c>
      <c r="I90" s="426"/>
      <c r="J90" s="258"/>
      <c r="K90" s="258"/>
      <c r="L90" s="573"/>
      <c r="M90" s="574"/>
    </row>
    <row r="91" spans="1:13" ht="13.5" customHeight="1" x14ac:dyDescent="0.2">
      <c r="A91" s="171" t="str">
        <f>'Methods&amp;Limits'!A38</f>
        <v>-- Ethanol</v>
      </c>
      <c r="B91" s="165" t="str">
        <f>'Methods&amp;Limits'!B38</f>
        <v>% V/V</v>
      </c>
      <c r="C91" s="38" t="str">
        <f>'Methods&amp;Limits'!E38</f>
        <v>EN 1601</v>
      </c>
      <c r="D91" s="157">
        <f>'Methods&amp;Limits'!F38</f>
        <v>1997</v>
      </c>
      <c r="E91" s="243">
        <f>'Methods&amp;Limits'!G38</f>
        <v>0.8</v>
      </c>
      <c r="F91" s="158"/>
      <c r="G91" s="166">
        <f>'Methods&amp;Limits'!I38</f>
        <v>10.472</v>
      </c>
      <c r="H91" s="276" t="str">
        <f t="shared" si="0"/>
        <v/>
      </c>
      <c r="I91" s="426"/>
      <c r="J91" s="258"/>
      <c r="K91" s="258"/>
      <c r="L91" s="573"/>
      <c r="M91" s="574"/>
    </row>
    <row r="92" spans="1:13" ht="13.5" customHeight="1" x14ac:dyDescent="0.2">
      <c r="A92" s="171" t="str">
        <f>'Methods&amp;Limits'!A39</f>
        <v>-- Iso-propyl alcohol</v>
      </c>
      <c r="B92" s="165" t="str">
        <f>'Methods&amp;Limits'!B39</f>
        <v>% V/V</v>
      </c>
      <c r="C92" s="38" t="str">
        <f>'Methods&amp;Limits'!E39</f>
        <v>EN 1601</v>
      </c>
      <c r="D92" s="157">
        <f>'Methods&amp;Limits'!F39</f>
        <v>1997</v>
      </c>
      <c r="E92" s="243">
        <f>'Methods&amp;Limits'!G39</f>
        <v>0.9</v>
      </c>
      <c r="F92" s="158"/>
      <c r="G92" s="166">
        <f>'Methods&amp;Limits'!I39</f>
        <v>12.531000000000001</v>
      </c>
      <c r="H92" s="276" t="str">
        <f t="shared" si="0"/>
        <v/>
      </c>
      <c r="I92" s="426"/>
      <c r="J92" s="258"/>
      <c r="K92" s="258"/>
      <c r="L92" s="573"/>
      <c r="M92" s="574"/>
    </row>
    <row r="93" spans="1:13" ht="13.5" customHeight="1" x14ac:dyDescent="0.2">
      <c r="A93" s="171" t="str">
        <f>'Methods&amp;Limits'!A40</f>
        <v>-- Tert-butyl alcohol</v>
      </c>
      <c r="B93" s="165" t="str">
        <f>'Methods&amp;Limits'!B40</f>
        <v>% V/V</v>
      </c>
      <c r="C93" s="38" t="str">
        <f>'Methods&amp;Limits'!E40</f>
        <v>EN 1601</v>
      </c>
      <c r="D93" s="157">
        <f>'Methods&amp;Limits'!F40</f>
        <v>1997</v>
      </c>
      <c r="E93" s="243">
        <f>'Methods&amp;Limits'!G40</f>
        <v>1</v>
      </c>
      <c r="F93" s="158"/>
      <c r="G93" s="166">
        <f>'Methods&amp;Limits'!I40</f>
        <v>15.59</v>
      </c>
      <c r="H93" s="276" t="str">
        <f t="shared" si="0"/>
        <v/>
      </c>
      <c r="I93" s="426"/>
      <c r="J93" s="258"/>
      <c r="K93" s="258"/>
      <c r="L93" s="573"/>
      <c r="M93" s="574"/>
    </row>
    <row r="94" spans="1:13" ht="13.5" customHeight="1" x14ac:dyDescent="0.2">
      <c r="A94" s="171" t="str">
        <f>'Methods&amp;Limits'!A41</f>
        <v>-- Iso-butyl alcohol</v>
      </c>
      <c r="B94" s="165" t="str">
        <f>'Methods&amp;Limits'!B41</f>
        <v>% V/V</v>
      </c>
      <c r="C94" s="38" t="str">
        <f>'Methods&amp;Limits'!E41</f>
        <v>EN 1601</v>
      </c>
      <c r="D94" s="157">
        <f>'Methods&amp;Limits'!F41</f>
        <v>1997</v>
      </c>
      <c r="E94" s="243">
        <f>'Methods&amp;Limits'!G41</f>
        <v>1</v>
      </c>
      <c r="F94" s="158"/>
      <c r="G94" s="166">
        <f>'Methods&amp;Limits'!I41</f>
        <v>15.59</v>
      </c>
      <c r="H94" s="276" t="str">
        <f t="shared" si="0"/>
        <v/>
      </c>
      <c r="I94" s="426"/>
      <c r="J94" s="258"/>
      <c r="K94" s="258"/>
      <c r="L94" s="573"/>
      <c r="M94" s="574"/>
    </row>
    <row r="95" spans="1:13" ht="13.5" customHeight="1" x14ac:dyDescent="0.2">
      <c r="A95" s="174" t="str">
        <f>'Methods&amp;Limits'!A42</f>
        <v>-- Ethers with 5 or more carbon atoms per molecule</v>
      </c>
      <c r="B95" s="165" t="str">
        <f>'Methods&amp;Limits'!B42</f>
        <v>% V/V</v>
      </c>
      <c r="C95" s="38" t="str">
        <f>'Methods&amp;Limits'!E42</f>
        <v>EN 1601</v>
      </c>
      <c r="D95" s="157">
        <f>'Methods&amp;Limits'!F42</f>
        <v>1997</v>
      </c>
      <c r="E95" s="243">
        <f>'Methods&amp;Limits'!G42</f>
        <v>1</v>
      </c>
      <c r="F95" s="158"/>
      <c r="G95" s="166">
        <f>'Methods&amp;Limits'!I42</f>
        <v>22.59</v>
      </c>
      <c r="H95" s="276" t="str">
        <f t="shared" si="0"/>
        <v/>
      </c>
      <c r="I95" s="426"/>
      <c r="J95" s="258"/>
      <c r="K95" s="258"/>
      <c r="L95" s="573"/>
      <c r="M95" s="574"/>
    </row>
    <row r="96" spans="1:13" ht="13.5" customHeight="1" x14ac:dyDescent="0.2">
      <c r="A96" s="174" t="str">
        <f>'Methods&amp;Limits'!A43</f>
        <v>-- other oxygenates</v>
      </c>
      <c r="B96" s="156" t="str">
        <f>'Methods&amp;Limits'!B43</f>
        <v>% V/V</v>
      </c>
      <c r="C96" s="175" t="str">
        <f>'Methods&amp;Limits'!E43</f>
        <v>EN 1601</v>
      </c>
      <c r="D96" s="157">
        <f>'Methods&amp;Limits'!F43</f>
        <v>1997</v>
      </c>
      <c r="E96" s="243">
        <f>'Methods&amp;Limits'!G43</f>
        <v>1</v>
      </c>
      <c r="F96" s="158"/>
      <c r="G96" s="166">
        <f>'Methods&amp;Limits'!I43</f>
        <v>15.59</v>
      </c>
      <c r="H96" s="276" t="str">
        <f t="shared" si="0"/>
        <v/>
      </c>
      <c r="I96" s="426"/>
      <c r="J96" s="258"/>
      <c r="K96" s="258"/>
      <c r="L96" s="573"/>
      <c r="M96" s="574"/>
    </row>
    <row r="97" spans="1:13" ht="13.5" customHeight="1" x14ac:dyDescent="0.2">
      <c r="A97" s="241" t="str">
        <f>'Methods&amp;Limits'!A44</f>
        <v>Oxygen content</v>
      </c>
      <c r="B97" s="153" t="str">
        <f>'Methods&amp;Limits'!B44</f>
        <v>% (m/m)</v>
      </c>
      <c r="C97" s="175" t="str">
        <f>'Methods&amp;Limits'!E44</f>
        <v>EN 13132</v>
      </c>
      <c r="D97" s="157">
        <f>'Methods&amp;Limits'!F44</f>
        <v>2000</v>
      </c>
      <c r="E97" s="243">
        <f>'Methods&amp;Limits'!G44</f>
        <v>0.3</v>
      </c>
      <c r="F97" s="158"/>
      <c r="G97" s="166">
        <f>'Methods&amp;Limits'!I44</f>
        <v>3.8770000000000002</v>
      </c>
      <c r="H97" s="276" t="str">
        <f>IF(E28&gt;G97,"Yes","")</f>
        <v/>
      </c>
      <c r="I97" s="426"/>
      <c r="J97" s="258"/>
      <c r="K97" s="258"/>
      <c r="L97" s="573"/>
      <c r="M97" s="574"/>
    </row>
    <row r="98" spans="1:13" ht="13.5" customHeight="1" x14ac:dyDescent="0.2">
      <c r="A98" s="174"/>
      <c r="B98" s="156"/>
      <c r="C98" s="175" t="str">
        <f>'Methods&amp;Limits'!E45</f>
        <v>EN 13132</v>
      </c>
      <c r="D98" s="157">
        <f>'Methods&amp;Limits'!F45</f>
        <v>2000</v>
      </c>
      <c r="E98" s="243">
        <f>'Methods&amp;Limits'!G45</f>
        <v>0.3</v>
      </c>
      <c r="F98" s="158"/>
      <c r="G98" s="166">
        <f>'Methods&amp;Limits'!I45</f>
        <v>2.8770000000000002</v>
      </c>
      <c r="H98" s="276" t="str">
        <f>IF(E29&gt;G98,"Yes","")</f>
        <v/>
      </c>
      <c r="I98" s="426"/>
      <c r="J98" s="258"/>
      <c r="K98" s="258"/>
      <c r="L98" s="573"/>
      <c r="M98" s="574"/>
    </row>
    <row r="99" spans="1:13" ht="13.5" customHeight="1" x14ac:dyDescent="0.2">
      <c r="A99" s="176" t="str">
        <f>'Methods&amp;Limits'!A46</f>
        <v>Oxygenates</v>
      </c>
      <c r="B99" s="153"/>
      <c r="C99" s="160"/>
      <c r="D99" s="161"/>
      <c r="E99" s="244"/>
      <c r="F99" s="162"/>
      <c r="G99" s="163"/>
      <c r="H99" s="277"/>
      <c r="I99" s="285"/>
      <c r="J99" s="285"/>
      <c r="K99" s="285"/>
      <c r="L99" s="285"/>
      <c r="M99" s="211"/>
    </row>
    <row r="100" spans="1:13" ht="13.5" customHeight="1" x14ac:dyDescent="0.2">
      <c r="A100" s="174" t="str">
        <f>'Methods&amp;Limits'!A47</f>
        <v>-- Methanol</v>
      </c>
      <c r="B100" s="165" t="str">
        <f>'Methods&amp;Limits'!B47</f>
        <v>% V/V</v>
      </c>
      <c r="C100" s="175" t="str">
        <f>'Methods&amp;Limits'!E47</f>
        <v>EN 13132</v>
      </c>
      <c r="D100" s="157">
        <f>'Methods&amp;Limits'!F47</f>
        <v>2000</v>
      </c>
      <c r="E100" s="243">
        <f>'Methods&amp;Limits'!G47</f>
        <v>0.3</v>
      </c>
      <c r="F100" s="158"/>
      <c r="G100" s="166">
        <f>'Methods&amp;Limits'!I47</f>
        <v>3.177</v>
      </c>
      <c r="H100" s="276" t="str">
        <f t="shared" ref="H100:H106" si="1">IF(E31&gt;G100,"Yes","")</f>
        <v/>
      </c>
      <c r="I100" s="426"/>
      <c r="J100" s="258"/>
      <c r="K100" s="258"/>
      <c r="L100" s="573"/>
      <c r="M100" s="574"/>
    </row>
    <row r="101" spans="1:13" ht="13.5" customHeight="1" x14ac:dyDescent="0.2">
      <c r="A101" s="174" t="str">
        <f>'Methods&amp;Limits'!A48</f>
        <v>-- Ethanol</v>
      </c>
      <c r="B101" s="165" t="str">
        <f>'Methods&amp;Limits'!B48</f>
        <v>% V/V</v>
      </c>
      <c r="C101" s="175" t="str">
        <f>'Methods&amp;Limits'!E48</f>
        <v>EN 13132</v>
      </c>
      <c r="D101" s="157">
        <f>'Methods&amp;Limits'!F48</f>
        <v>2000</v>
      </c>
      <c r="E101" s="243">
        <f>'Methods&amp;Limits'!G48</f>
        <v>0.8</v>
      </c>
      <c r="F101" s="158"/>
      <c r="G101" s="166">
        <f>'Methods&amp;Limits'!I48</f>
        <v>10.472</v>
      </c>
      <c r="H101" s="276" t="str">
        <f t="shared" si="1"/>
        <v/>
      </c>
      <c r="I101" s="426"/>
      <c r="J101" s="258"/>
      <c r="K101" s="258"/>
      <c r="L101" s="573"/>
      <c r="M101" s="574"/>
    </row>
    <row r="102" spans="1:13" ht="13.5" customHeight="1" x14ac:dyDescent="0.2">
      <c r="A102" s="174" t="str">
        <f>'Methods&amp;Limits'!A49</f>
        <v>-- Iso-propyl alcohol</v>
      </c>
      <c r="B102" s="165" t="str">
        <f>'Methods&amp;Limits'!B49</f>
        <v>% V/V</v>
      </c>
      <c r="C102" s="175" t="str">
        <f>'Methods&amp;Limits'!E49</f>
        <v>EN 13132</v>
      </c>
      <c r="D102" s="157">
        <f>'Methods&amp;Limits'!F49</f>
        <v>2000</v>
      </c>
      <c r="E102" s="243">
        <f>'Methods&amp;Limits'!G49</f>
        <v>0.8</v>
      </c>
      <c r="F102" s="158"/>
      <c r="G102" s="166">
        <f>'Methods&amp;Limits'!I49</f>
        <v>12.472</v>
      </c>
      <c r="H102" s="276" t="str">
        <f t="shared" si="1"/>
        <v/>
      </c>
      <c r="I102" s="426"/>
      <c r="J102" s="258"/>
      <c r="K102" s="258"/>
      <c r="L102" s="573"/>
      <c r="M102" s="574"/>
    </row>
    <row r="103" spans="1:13" ht="13.5" customHeight="1" x14ac:dyDescent="0.2">
      <c r="A103" s="174" t="str">
        <f>'Methods&amp;Limits'!A50</f>
        <v>-- Tert-butyl alcohol</v>
      </c>
      <c r="B103" s="165" t="str">
        <f>'Methods&amp;Limits'!B50</f>
        <v>% V/V</v>
      </c>
      <c r="C103" s="175" t="str">
        <f>'Methods&amp;Limits'!E50</f>
        <v>EN 13132</v>
      </c>
      <c r="D103" s="157">
        <f>'Methods&amp;Limits'!F50</f>
        <v>2000</v>
      </c>
      <c r="E103" s="243">
        <f>'Methods&amp;Limits'!G50</f>
        <v>1</v>
      </c>
      <c r="F103" s="158"/>
      <c r="G103" s="166">
        <f>'Methods&amp;Limits'!I50</f>
        <v>15.59</v>
      </c>
      <c r="H103" s="276" t="str">
        <f t="shared" si="1"/>
        <v/>
      </c>
      <c r="I103" s="426"/>
      <c r="J103" s="258"/>
      <c r="K103" s="258"/>
      <c r="L103" s="573"/>
      <c r="M103" s="574"/>
    </row>
    <row r="104" spans="1:13" ht="13.5" customHeight="1" x14ac:dyDescent="0.2">
      <c r="A104" s="174" t="str">
        <f>'Methods&amp;Limits'!A51</f>
        <v>-- Iso-butyl alcohol</v>
      </c>
      <c r="B104" s="165" t="str">
        <f>'Methods&amp;Limits'!B51</f>
        <v>% V/V</v>
      </c>
      <c r="C104" s="175" t="str">
        <f>'Methods&amp;Limits'!E51</f>
        <v>EN 13132</v>
      </c>
      <c r="D104" s="157">
        <f>'Methods&amp;Limits'!F51</f>
        <v>2000</v>
      </c>
      <c r="E104" s="243">
        <f>'Methods&amp;Limits'!G51</f>
        <v>1</v>
      </c>
      <c r="F104" s="158"/>
      <c r="G104" s="166">
        <f>'Methods&amp;Limits'!I51</f>
        <v>15.59</v>
      </c>
      <c r="H104" s="276" t="str">
        <f t="shared" si="1"/>
        <v/>
      </c>
      <c r="I104" s="426"/>
      <c r="J104" s="258"/>
      <c r="K104" s="258"/>
      <c r="L104" s="573"/>
      <c r="M104" s="574"/>
    </row>
    <row r="105" spans="1:13" ht="13.5" customHeight="1" x14ac:dyDescent="0.2">
      <c r="A105" s="174" t="str">
        <f>'Methods&amp;Limits'!A52</f>
        <v>-- Ethers with 5 or more carbon atoms per molecule</v>
      </c>
      <c r="B105" s="165" t="str">
        <f>'Methods&amp;Limits'!B52</f>
        <v>% V/V</v>
      </c>
      <c r="C105" s="175" t="str">
        <f>'Methods&amp;Limits'!E52</f>
        <v>EN 13132</v>
      </c>
      <c r="D105" s="157">
        <f>'Methods&amp;Limits'!F52</f>
        <v>2000</v>
      </c>
      <c r="E105" s="166">
        <f>'Methods&amp;Limits'!G52</f>
        <v>1</v>
      </c>
      <c r="F105" s="158"/>
      <c r="G105" s="166">
        <f>'Methods&amp;Limits'!I52</f>
        <v>22.59</v>
      </c>
      <c r="H105" s="276" t="str">
        <f t="shared" si="1"/>
        <v/>
      </c>
      <c r="I105" s="426"/>
      <c r="J105" s="258"/>
      <c r="K105" s="258"/>
      <c r="L105" s="573"/>
      <c r="M105" s="574"/>
    </row>
    <row r="106" spans="1:13" ht="13.5" customHeight="1" x14ac:dyDescent="0.2">
      <c r="A106" s="174" t="str">
        <f>'Methods&amp;Limits'!A53</f>
        <v>-- other oxygenates</v>
      </c>
      <c r="B106" s="156" t="str">
        <f>'Methods&amp;Limits'!B53</f>
        <v>% V/V</v>
      </c>
      <c r="C106" s="175" t="str">
        <f>'Methods&amp;Limits'!E53</f>
        <v>EN 13132</v>
      </c>
      <c r="D106" s="157">
        <f>'Methods&amp;Limits'!F53</f>
        <v>2000</v>
      </c>
      <c r="E106" s="243">
        <f>'Methods&amp;Limits'!G53</f>
        <v>1</v>
      </c>
      <c r="F106" s="158"/>
      <c r="G106" s="166">
        <f>'Methods&amp;Limits'!I53</f>
        <v>15.59</v>
      </c>
      <c r="H106" s="276" t="str">
        <f t="shared" si="1"/>
        <v/>
      </c>
      <c r="I106" s="426"/>
      <c r="J106" s="258"/>
      <c r="K106" s="258"/>
      <c r="L106" s="573"/>
      <c r="M106" s="574"/>
    </row>
    <row r="107" spans="1:13" ht="13.5" customHeight="1" x14ac:dyDescent="0.2">
      <c r="A107" s="241" t="str">
        <f>'Methods&amp;Limits'!A54</f>
        <v>Oxygen content</v>
      </c>
      <c r="B107" s="153" t="str">
        <f>'Methods&amp;Limits'!B54</f>
        <v>% (m/m)</v>
      </c>
      <c r="C107" s="175" t="str">
        <f>'Methods&amp;Limits'!E54</f>
        <v>EN-ISO 22854</v>
      </c>
      <c r="D107" s="157">
        <f>'Methods&amp;Limits'!F54</f>
        <v>2008</v>
      </c>
      <c r="E107" s="243">
        <f>'Methods&amp;Limits'!G54</f>
        <v>0.4</v>
      </c>
      <c r="F107" s="158"/>
      <c r="G107" s="166">
        <f>'Methods&amp;Limits'!I54</f>
        <v>3.9359999999999999</v>
      </c>
      <c r="H107" s="276" t="str">
        <f>IF(E28&gt;G107,"Yes","")</f>
        <v/>
      </c>
      <c r="I107" s="426"/>
      <c r="J107" s="258"/>
      <c r="K107" s="258"/>
      <c r="L107" s="573"/>
      <c r="M107" s="574"/>
    </row>
    <row r="108" spans="1:13" ht="13.5" customHeight="1" x14ac:dyDescent="0.2">
      <c r="A108" s="174"/>
      <c r="B108" s="156"/>
      <c r="C108" s="175" t="str">
        <f>'Methods&amp;Limits'!E55</f>
        <v>EN-ISO 22854</v>
      </c>
      <c r="D108" s="157">
        <f>'Methods&amp;Limits'!F55</f>
        <v>2008</v>
      </c>
      <c r="E108" s="243">
        <f>'Methods&amp;Limits'!G55</f>
        <v>0.4</v>
      </c>
      <c r="F108" s="158"/>
      <c r="G108" s="166">
        <f>'Methods&amp;Limits'!I55</f>
        <v>2.9359999999999999</v>
      </c>
      <c r="H108" s="276" t="str">
        <f>IF(E29&gt;G108,"Yes","")</f>
        <v/>
      </c>
      <c r="I108" s="426"/>
      <c r="J108" s="258"/>
      <c r="K108" s="258"/>
      <c r="L108" s="573"/>
      <c r="M108" s="574"/>
    </row>
    <row r="109" spans="1:13" ht="13.5" customHeight="1" x14ac:dyDescent="0.2">
      <c r="A109" s="241" t="str">
        <f>'Methods&amp;Limits'!A56</f>
        <v>Oxyginates</v>
      </c>
      <c r="B109" s="153"/>
      <c r="C109" s="160"/>
      <c r="D109" s="161"/>
      <c r="E109" s="244"/>
      <c r="F109" s="162"/>
      <c r="G109" s="163"/>
      <c r="H109" s="277"/>
      <c r="I109" s="285"/>
      <c r="J109" s="285"/>
      <c r="K109" s="285"/>
      <c r="L109" s="285"/>
      <c r="M109" s="211"/>
    </row>
    <row r="110" spans="1:13" ht="13.5" customHeight="1" x14ac:dyDescent="0.2">
      <c r="A110" s="174" t="str">
        <f>'Methods&amp;Limits'!A57</f>
        <v>-- Methanol</v>
      </c>
      <c r="B110" s="165" t="str">
        <f>'Methods&amp;Limits'!B57</f>
        <v>% V/V</v>
      </c>
      <c r="C110" s="175" t="str">
        <f>'Methods&amp;Limits'!E57</f>
        <v>EN-ISO 22854</v>
      </c>
      <c r="D110" s="157">
        <f>'Methods&amp;Limits'!F57</f>
        <v>2008</v>
      </c>
      <c r="E110" s="243">
        <f>'Methods&amp;Limits'!G57</f>
        <v>0.4</v>
      </c>
      <c r="F110" s="158"/>
      <c r="G110" s="166">
        <f>'Methods&amp;Limits'!I57</f>
        <v>3.2359999999999998</v>
      </c>
      <c r="H110" s="276" t="str">
        <f t="shared" ref="H110:H116" si="2">IF(E31&gt;G110,"Yes","")</f>
        <v/>
      </c>
      <c r="I110" s="426"/>
      <c r="J110" s="258"/>
      <c r="K110" s="258"/>
      <c r="L110" s="573"/>
      <c r="M110" s="574"/>
    </row>
    <row r="111" spans="1:13" ht="13.5" customHeight="1" x14ac:dyDescent="0.2">
      <c r="A111" s="174" t="str">
        <f>'Methods&amp;Limits'!A58</f>
        <v>-- Ethanol</v>
      </c>
      <c r="B111" s="165" t="str">
        <f>'Methods&amp;Limits'!B58</f>
        <v>% V/V</v>
      </c>
      <c r="C111" s="175" t="str">
        <f>'Methods&amp;Limits'!E58</f>
        <v>EN-ISO 22854</v>
      </c>
      <c r="D111" s="157">
        <f>'Methods&amp;Limits'!F58</f>
        <v>2008</v>
      </c>
      <c r="E111" s="243">
        <f>'Methods&amp;Limits'!G58</f>
        <v>0.6</v>
      </c>
      <c r="F111" s="158"/>
      <c r="G111" s="166">
        <f>'Methods&amp;Limits'!I58</f>
        <v>10.353999999999999</v>
      </c>
      <c r="H111" s="276" t="str">
        <f t="shared" si="2"/>
        <v/>
      </c>
      <c r="I111" s="426"/>
      <c r="J111" s="258"/>
      <c r="K111" s="258"/>
      <c r="L111" s="573"/>
      <c r="M111" s="574"/>
    </row>
    <row r="112" spans="1:13" ht="13.5" customHeight="1" x14ac:dyDescent="0.2">
      <c r="A112" s="174" t="str">
        <f>'Methods&amp;Limits'!A59</f>
        <v>-- Iso-propyl alcohol</v>
      </c>
      <c r="B112" s="165" t="str">
        <f>'Methods&amp;Limits'!B59</f>
        <v>% V/V</v>
      </c>
      <c r="C112" s="175" t="str">
        <f>'Methods&amp;Limits'!E59</f>
        <v>EN-ISO 22854</v>
      </c>
      <c r="D112" s="157">
        <f>'Methods&amp;Limits'!F59</f>
        <v>2008</v>
      </c>
      <c r="E112" s="243">
        <f>'Methods&amp;Limits'!G59</f>
        <v>0.7</v>
      </c>
      <c r="F112" s="158"/>
      <c r="G112" s="166">
        <f>'Methods&amp;Limits'!I59</f>
        <v>12.413</v>
      </c>
      <c r="H112" s="276" t="str">
        <f t="shared" si="2"/>
        <v/>
      </c>
      <c r="I112" s="426"/>
      <c r="J112" s="258"/>
      <c r="K112" s="258"/>
      <c r="L112" s="573"/>
      <c r="M112" s="574"/>
    </row>
    <row r="113" spans="1:13" ht="13.5" customHeight="1" x14ac:dyDescent="0.2">
      <c r="A113" s="174" t="str">
        <f>'Methods&amp;Limits'!A60</f>
        <v>-- Tert-butyl alcohol</v>
      </c>
      <c r="B113" s="165" t="str">
        <f>'Methods&amp;Limits'!B60</f>
        <v>% V/V</v>
      </c>
      <c r="C113" s="175" t="str">
        <f>'Methods&amp;Limits'!E60</f>
        <v>EN-ISO 22854</v>
      </c>
      <c r="D113" s="157">
        <f>'Methods&amp;Limits'!F60</f>
        <v>2008</v>
      </c>
      <c r="E113" s="243">
        <f>'Methods&amp;Limits'!G60</f>
        <v>0.7</v>
      </c>
      <c r="F113" s="158"/>
      <c r="G113" s="166">
        <f>'Methods&amp;Limits'!I60</f>
        <v>15.413</v>
      </c>
      <c r="H113" s="276" t="str">
        <f t="shared" si="2"/>
        <v/>
      </c>
      <c r="I113" s="426"/>
      <c r="J113" s="258"/>
      <c r="K113" s="258"/>
      <c r="L113" s="573"/>
      <c r="M113" s="574"/>
    </row>
    <row r="114" spans="1:13" ht="13.5" customHeight="1" x14ac:dyDescent="0.2">
      <c r="A114" s="174" t="str">
        <f>'Methods&amp;Limits'!A61</f>
        <v>-- Iso-butyl alcohol</v>
      </c>
      <c r="B114" s="165" t="str">
        <f>'Methods&amp;Limits'!B61</f>
        <v>% V/V</v>
      </c>
      <c r="C114" s="175" t="str">
        <f>'Methods&amp;Limits'!E61</f>
        <v>EN-ISO 22854</v>
      </c>
      <c r="D114" s="157">
        <f>'Methods&amp;Limits'!F61</f>
        <v>2008</v>
      </c>
      <c r="E114" s="243">
        <f>'Methods&amp;Limits'!G61</f>
        <v>0.7</v>
      </c>
      <c r="F114" s="158"/>
      <c r="G114" s="166">
        <f>'Methods&amp;Limits'!I61</f>
        <v>15.413</v>
      </c>
      <c r="H114" s="276" t="str">
        <f t="shared" si="2"/>
        <v/>
      </c>
      <c r="I114" s="426"/>
      <c r="J114" s="258"/>
      <c r="K114" s="258"/>
      <c r="L114" s="573"/>
      <c r="M114" s="574"/>
    </row>
    <row r="115" spans="1:13" ht="13.5" customHeight="1" x14ac:dyDescent="0.2">
      <c r="A115" s="174" t="str">
        <f>'Methods&amp;Limits'!A62</f>
        <v>-- Ethers with 5 or more carbon atoms per molecule</v>
      </c>
      <c r="B115" s="165" t="str">
        <f>'Methods&amp;Limits'!B62</f>
        <v>% V/V</v>
      </c>
      <c r="C115" s="175" t="str">
        <f>'Methods&amp;Limits'!E62</f>
        <v>EN-ISO 22854</v>
      </c>
      <c r="D115" s="157">
        <f>'Methods&amp;Limits'!F62</f>
        <v>2008</v>
      </c>
      <c r="E115" s="243">
        <f>'Methods&amp;Limits'!G62</f>
        <v>0.9</v>
      </c>
      <c r="F115" s="158"/>
      <c r="G115" s="166">
        <f>'Methods&amp;Limits'!I62</f>
        <v>22.530999999999999</v>
      </c>
      <c r="H115" s="276" t="str">
        <f t="shared" si="2"/>
        <v/>
      </c>
      <c r="I115" s="426"/>
      <c r="J115" s="258"/>
      <c r="K115" s="258"/>
      <c r="L115" s="573"/>
      <c r="M115" s="574"/>
    </row>
    <row r="116" spans="1:13" ht="13.5" customHeight="1" x14ac:dyDescent="0.2">
      <c r="A116" s="174" t="str">
        <f>'Methods&amp;Limits'!A63</f>
        <v>-- other oxygenates</v>
      </c>
      <c r="B116" s="156" t="str">
        <f>'Methods&amp;Limits'!B63</f>
        <v>% V/V</v>
      </c>
      <c r="C116" s="175" t="str">
        <f>'Methods&amp;Limits'!E63</f>
        <v>EN-ISO 22854</v>
      </c>
      <c r="D116" s="157">
        <f>'Methods&amp;Limits'!F63</f>
        <v>2008</v>
      </c>
      <c r="E116" s="243">
        <f>'Methods&amp;Limits'!G63</f>
        <v>0.7</v>
      </c>
      <c r="F116" s="158"/>
      <c r="G116" s="166">
        <f>'Methods&amp;Limits'!I63</f>
        <v>15.413</v>
      </c>
      <c r="H116" s="276" t="str">
        <f t="shared" si="2"/>
        <v/>
      </c>
      <c r="I116" s="426"/>
      <c r="J116" s="258"/>
      <c r="K116" s="258"/>
      <c r="L116" s="573"/>
      <c r="M116" s="574"/>
    </row>
    <row r="117" spans="1:13" ht="13.5" customHeight="1" x14ac:dyDescent="0.2">
      <c r="A117" s="200" t="str">
        <f>'Methods&amp;Limits'!A64:A64</f>
        <v>Sulphur content (sulphur free, from 2005)**</v>
      </c>
      <c r="B117" s="209" t="str">
        <f>'Methods&amp;Limits'!B64</f>
        <v>mg/kg</v>
      </c>
      <c r="C117" s="38" t="str">
        <f>'Methods&amp;Limits'!E64</f>
        <v>EN-ISO 14596</v>
      </c>
      <c r="D117" s="157">
        <f>'Methods&amp;Limits'!F64</f>
        <v>1998</v>
      </c>
      <c r="E117" s="246">
        <f>'Methods&amp;Limits'!G64</f>
        <v>5</v>
      </c>
      <c r="F117" s="158"/>
      <c r="G117" s="166">
        <f>'Methods&amp;Limits'!I64</f>
        <v>12.95</v>
      </c>
      <c r="H117" s="276" t="str">
        <f>IF(E$38&gt;G117,"Yes","")</f>
        <v/>
      </c>
      <c r="I117" s="426"/>
      <c r="J117" s="258"/>
      <c r="K117" s="258"/>
      <c r="L117" s="573"/>
      <c r="M117" s="574"/>
    </row>
    <row r="118" spans="1:13" ht="13.5" customHeight="1" x14ac:dyDescent="0.2">
      <c r="A118" s="206"/>
      <c r="B118" s="205"/>
      <c r="C118" s="38" t="str">
        <f>'Methods&amp;Limits'!E65</f>
        <v>EN 24260</v>
      </c>
      <c r="D118" s="157">
        <f>'Methods&amp;Limits'!F65</f>
        <v>1994</v>
      </c>
      <c r="E118" s="246">
        <f>'Methods&amp;Limits'!G65</f>
        <v>1</v>
      </c>
      <c r="F118" s="158"/>
      <c r="G118" s="166">
        <f>'Methods&amp;Limits'!I65</f>
        <v>10.59</v>
      </c>
      <c r="H118" s="276" t="str">
        <f>IF(E$38&gt;G118,"Yes","")</f>
        <v/>
      </c>
      <c r="I118" s="426"/>
      <c r="J118" s="258"/>
      <c r="K118" s="258"/>
      <c r="L118" s="573"/>
      <c r="M118" s="574"/>
    </row>
    <row r="119" spans="1:13" ht="13.5" customHeight="1" x14ac:dyDescent="0.2">
      <c r="A119" s="206"/>
      <c r="B119" s="205"/>
      <c r="C119" s="38" t="str">
        <f>'Methods&amp;Limits'!E66</f>
        <v>EN-ISO 20846</v>
      </c>
      <c r="D119" s="157">
        <f>'Methods&amp;Limits'!F66</f>
        <v>2004</v>
      </c>
      <c r="E119" s="246">
        <f>'Methods&amp;Limits'!G66</f>
        <v>2.7</v>
      </c>
      <c r="F119" s="158"/>
      <c r="G119" s="166">
        <f>'Methods&amp;Limits'!I66</f>
        <v>11.593</v>
      </c>
      <c r="H119" s="276" t="str">
        <f>IF(E$38&gt;G119,"Yes","")</f>
        <v/>
      </c>
      <c r="I119" s="426"/>
      <c r="J119" s="258"/>
      <c r="K119" s="258"/>
      <c r="L119" s="573"/>
      <c r="M119" s="574"/>
    </row>
    <row r="120" spans="1:13" ht="13.5" customHeight="1" x14ac:dyDescent="0.2">
      <c r="A120" s="206"/>
      <c r="B120" s="210"/>
      <c r="C120" s="38" t="str">
        <f>'Methods&amp;Limits'!E67</f>
        <v>EN-ISO 20884</v>
      </c>
      <c r="D120" s="157">
        <f>'Methods&amp;Limits'!F67</f>
        <v>2004</v>
      </c>
      <c r="E120" s="246">
        <f>'Methods&amp;Limits'!G67</f>
        <v>3.1</v>
      </c>
      <c r="F120" s="158"/>
      <c r="G120" s="166">
        <f>'Methods&amp;Limits'!I67</f>
        <v>11.829000000000001</v>
      </c>
      <c r="H120" s="276" t="str">
        <f>IF(E$38&gt;G120,"Yes","")</f>
        <v/>
      </c>
      <c r="I120" s="426"/>
      <c r="J120" s="258"/>
      <c r="K120" s="258"/>
      <c r="L120" s="573"/>
      <c r="M120" s="574"/>
    </row>
    <row r="121" spans="1:13" ht="13.5" customHeight="1" x14ac:dyDescent="0.2">
      <c r="A121" s="206" t="str">
        <f>'Methods&amp;Limits'!A68:A68</f>
        <v>Lead content</v>
      </c>
      <c r="B121" s="205" t="str">
        <f>'Methods&amp;Limits'!B68</f>
        <v>g/l</v>
      </c>
      <c r="C121" s="38" t="str">
        <f>'Methods&amp;Limits'!E68</f>
        <v>EN 237</v>
      </c>
      <c r="D121" s="157">
        <f>'Methods&amp;Limits'!F68</f>
        <v>2004</v>
      </c>
      <c r="E121" s="457">
        <f>'Methods&amp;Limits'!G68</f>
        <v>6.1999999999999998E-3</v>
      </c>
      <c r="F121" s="458"/>
      <c r="G121" s="457">
        <f>'Methods&amp;Limits'!I68</f>
        <v>8.657999999999999E-3</v>
      </c>
      <c r="H121" s="276" t="str">
        <f>IF($E$39&gt;G121,"Yes","")</f>
        <v/>
      </c>
      <c r="I121" s="426"/>
      <c r="J121" s="258"/>
      <c r="K121" s="258"/>
      <c r="L121" s="573"/>
      <c r="M121" s="574"/>
    </row>
    <row r="122" spans="1:13" ht="13.5" customHeight="1" x14ac:dyDescent="0.2">
      <c r="A122" s="200" t="str">
        <f>'Methods&amp;Limits'!A69:A69</f>
        <v>Manganese</v>
      </c>
      <c r="B122" s="214" t="str">
        <f>'Methods&amp;Limits'!B69</f>
        <v>mg/l</v>
      </c>
      <c r="C122" s="38" t="str">
        <f>'Methods&amp;Limits'!E69</f>
        <v>EN 16135</v>
      </c>
      <c r="D122" s="157">
        <f>'Methods&amp;Limits'!F69</f>
        <v>2011</v>
      </c>
      <c r="E122" s="243">
        <f>'Methods&amp;Limits'!G69</f>
        <v>1.53</v>
      </c>
      <c r="F122" s="34"/>
      <c r="G122" s="166">
        <f>'Methods&amp;Limits'!I69</f>
        <v>2.9026999999999998</v>
      </c>
      <c r="H122" s="276" t="str">
        <f>IF($E$40&gt;G122,"Yes","")</f>
        <v/>
      </c>
      <c r="I122" s="426"/>
      <c r="J122" s="258"/>
      <c r="K122" s="281"/>
      <c r="L122" s="573"/>
      <c r="M122" s="574"/>
    </row>
    <row r="123" spans="1:13" x14ac:dyDescent="0.2">
      <c r="A123" s="202"/>
      <c r="B123" s="215"/>
      <c r="C123" s="38" t="str">
        <f>'Methods&amp;Limits'!E70</f>
        <v>EN 16136</v>
      </c>
      <c r="D123" s="157">
        <f>'Methods&amp;Limits'!F70</f>
        <v>2011</v>
      </c>
      <c r="E123" s="243">
        <f>'Methods&amp;Limits'!G70</f>
        <v>1.76</v>
      </c>
      <c r="F123" s="34"/>
      <c r="G123" s="166">
        <f>'Methods&amp;Limits'!I70</f>
        <v>3.0384000000000002</v>
      </c>
      <c r="H123" s="276" t="str">
        <f>IF($E$40&gt;G123,"Yes","")</f>
        <v/>
      </c>
      <c r="I123" s="426"/>
      <c r="J123" s="258"/>
      <c r="K123" s="281"/>
      <c r="L123" s="573"/>
      <c r="M123" s="574"/>
    </row>
    <row r="124" spans="1:13" x14ac:dyDescent="0.2">
      <c r="I124" s="54"/>
    </row>
    <row r="125" spans="1:13" x14ac:dyDescent="0.2">
      <c r="I125" s="54"/>
    </row>
    <row r="126" spans="1:13" x14ac:dyDescent="0.2">
      <c r="I126" s="54"/>
    </row>
    <row r="127" spans="1:13" x14ac:dyDescent="0.2">
      <c r="I127" s="54"/>
    </row>
  </sheetData>
  <sheetProtection algorithmName="SHA-512" hashValue="ZKFYmBqhYh/LBqTQmsVO6zg1wNy7YenA0HhyV0p+PJcGpiIfjYYIP4dz3/GFCtgoEWS7INvTShsPZrKGAgR2PQ==" saltValue="06UZ66lAnGJQo1xdBl47JQ==" spinCount="100000" sheet="1" objects="1" scenarios="1" sort="0"/>
  <mergeCells count="85">
    <mergeCell ref="L120:M120"/>
    <mergeCell ref="L121:M121"/>
    <mergeCell ref="L122:M122"/>
    <mergeCell ref="L123:M123"/>
    <mergeCell ref="L114:M114"/>
    <mergeCell ref="L115:M115"/>
    <mergeCell ref="L116:M116"/>
    <mergeCell ref="L117:M117"/>
    <mergeCell ref="L118:M118"/>
    <mergeCell ref="L119:M119"/>
    <mergeCell ref="L113:M113"/>
    <mergeCell ref="L101:M101"/>
    <mergeCell ref="L102:M102"/>
    <mergeCell ref="L103:M103"/>
    <mergeCell ref="L104:M104"/>
    <mergeCell ref="L105:M105"/>
    <mergeCell ref="L106:M106"/>
    <mergeCell ref="L107:M107"/>
    <mergeCell ref="L108:M108"/>
    <mergeCell ref="L110:M110"/>
    <mergeCell ref="L111:M111"/>
    <mergeCell ref="L112:M112"/>
    <mergeCell ref="L100:M100"/>
    <mergeCell ref="L87:M87"/>
    <mergeCell ref="L88:M88"/>
    <mergeCell ref="L90:M90"/>
    <mergeCell ref="L91:M91"/>
    <mergeCell ref="L92:M92"/>
    <mergeCell ref="L93:M93"/>
    <mergeCell ref="L94:M94"/>
    <mergeCell ref="L95:M95"/>
    <mergeCell ref="L96:M96"/>
    <mergeCell ref="L97:M97"/>
    <mergeCell ref="L98:M98"/>
    <mergeCell ref="L86:M86"/>
    <mergeCell ref="L73:M73"/>
    <mergeCell ref="L75:M75"/>
    <mergeCell ref="L76:M76"/>
    <mergeCell ref="L78:M78"/>
    <mergeCell ref="L79:M79"/>
    <mergeCell ref="L80:M80"/>
    <mergeCell ref="L81:M81"/>
    <mergeCell ref="L82:M82"/>
    <mergeCell ref="L83:M83"/>
    <mergeCell ref="L84:M84"/>
    <mergeCell ref="L85:M85"/>
    <mergeCell ref="L72:M72"/>
    <mergeCell ref="F60:G60"/>
    <mergeCell ref="J60:J61"/>
    <mergeCell ref="L62:M62"/>
    <mergeCell ref="L63:M63"/>
    <mergeCell ref="L64:M64"/>
    <mergeCell ref="L65:M65"/>
    <mergeCell ref="L67:M67"/>
    <mergeCell ref="L68:M68"/>
    <mergeCell ref="L69:M69"/>
    <mergeCell ref="L70:M70"/>
    <mergeCell ref="L71:M71"/>
    <mergeCell ref="L60:M60"/>
    <mergeCell ref="C59:I59"/>
    <mergeCell ref="J59:M59"/>
    <mergeCell ref="P21:P23"/>
    <mergeCell ref="P28:P29"/>
    <mergeCell ref="Q28:Q29"/>
    <mergeCell ref="A44:D44"/>
    <mergeCell ref="E45:L46"/>
    <mergeCell ref="E47:L47"/>
    <mergeCell ref="E48:L48"/>
    <mergeCell ref="E49:L49"/>
    <mergeCell ref="E50:L50"/>
    <mergeCell ref="E51:L51"/>
    <mergeCell ref="A54:L54"/>
    <mergeCell ref="C14:K15"/>
    <mergeCell ref="L14:O14"/>
    <mergeCell ref="P14:Q14"/>
    <mergeCell ref="L15:M15"/>
    <mergeCell ref="N15:O15"/>
    <mergeCell ref="P15:Q15"/>
    <mergeCell ref="B3:E3"/>
    <mergeCell ref="G3:Q10"/>
    <mergeCell ref="B4:E4"/>
    <mergeCell ref="B5:E5"/>
    <mergeCell ref="B6:E6"/>
    <mergeCell ref="B7:E7"/>
    <mergeCell ref="C8:E8"/>
  </mergeCells>
  <dataValidations count="2">
    <dataValidation type="whole" operator="greaterThanOrEqual" allowBlank="1" showInputMessage="1" showErrorMessage="1" sqref="C17:C40 B45:B50 D45:D50 I17:I40">
      <formula1>0</formula1>
    </dataValidation>
    <dataValidation type="decimal" operator="greaterThanOrEqual" allowBlank="1" showInputMessage="1" showErrorMessage="1" sqref="D17:H40 J17:M41">
      <formula1>0</formula1>
    </dataValidation>
  </dataValidations>
  <hyperlinks>
    <hyperlink ref="R1" location="'Submission Report'!A1" display="&lt;-- GO BACK"/>
  </hyperlinks>
  <pageMargins left="0.74803149606299213" right="0.74803149606299213" top="0.98425196850393704" bottom="0.98425196850393704" header="0.51181102362204722" footer="0.51181102362204722"/>
  <pageSetup paperSize="9" scale="54" fitToHeight="2" orientation="landscape" r:id="rId1"/>
  <headerFooter alignWithMargins="0">
    <oddHeader>&amp;L&amp;F&amp;C&amp;A</oddHeader>
    <oddFooter>&amp;LTemplate v3 ext&amp;CPage &amp;P of &amp;N</oddFooter>
  </headerFooter>
  <rowBreaks count="1" manualBreakCount="1">
    <brk id="52" max="16"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CheckList!$W$2:$W$17</xm:f>
          </x14:formula1>
          <xm:sqref>B7:E7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EV127"/>
  <sheetViews>
    <sheetView showGridLines="0" zoomScaleNormal="100" workbookViewId="0"/>
  </sheetViews>
  <sheetFormatPr defaultColWidth="0" defaultRowHeight="12.75" x14ac:dyDescent="0.2"/>
  <cols>
    <col min="1" max="1" width="41" style="4" customWidth="1"/>
    <col min="2" max="2" width="6.7109375" style="4" customWidth="1"/>
    <col min="3" max="3" width="19.140625" style="4" customWidth="1"/>
    <col min="4" max="4" width="9.140625" style="4" customWidth="1"/>
    <col min="5" max="5" width="19.42578125" style="4" bestFit="1" customWidth="1"/>
    <col min="6" max="7" width="10.7109375" style="4" customWidth="1"/>
    <col min="8" max="8" width="11.42578125" style="4" customWidth="1"/>
    <col min="9" max="9" width="13.85546875" style="4" customWidth="1"/>
    <col min="10" max="10" width="9.5703125" style="4" customWidth="1"/>
    <col min="11" max="11" width="10.28515625" style="4" customWidth="1"/>
    <col min="12" max="12" width="9.5703125" style="4" customWidth="1"/>
    <col min="13" max="13" width="20" style="4" bestFit="1" customWidth="1"/>
    <col min="14" max="14" width="8.5703125" style="4" bestFit="1" customWidth="1"/>
    <col min="15" max="19" width="11.42578125" style="4" customWidth="1"/>
    <col min="20" max="16384" width="0" style="4" hidden="1"/>
  </cols>
  <sheetData>
    <row r="1" spans="1:19" ht="18.75" customHeight="1" x14ac:dyDescent="0.25">
      <c r="A1" s="77" t="s">
        <v>358</v>
      </c>
      <c r="R1" s="288" t="s">
        <v>860</v>
      </c>
      <c r="S1" s="291"/>
    </row>
    <row r="2" spans="1:19" ht="6.75" customHeight="1" x14ac:dyDescent="0.2">
      <c r="A2" s="78"/>
      <c r="B2" s="12"/>
      <c r="C2" s="12"/>
      <c r="D2" s="12"/>
      <c r="E2" s="12"/>
      <c r="F2" s="12"/>
      <c r="G2" s="12"/>
      <c r="H2" s="12"/>
      <c r="I2" s="12"/>
      <c r="J2" s="12"/>
      <c r="K2" s="12"/>
      <c r="L2" s="12"/>
    </row>
    <row r="3" spans="1:19" ht="14.25" customHeight="1" x14ac:dyDescent="0.2">
      <c r="A3" s="79" t="s">
        <v>18</v>
      </c>
      <c r="B3" s="575" t="str">
        <f>IF(LEN('Contacts&amp;Annual Summary'!C9) &gt; 1,'Contacts&amp;Annual Summary'!C9,"")</f>
        <v>Slovakia</v>
      </c>
      <c r="C3" s="576"/>
      <c r="D3" s="576"/>
      <c r="E3" s="577"/>
      <c r="F3" s="46"/>
      <c r="G3" s="584" t="s">
        <v>249</v>
      </c>
      <c r="H3" s="584"/>
      <c r="I3" s="584"/>
      <c r="J3" s="584"/>
      <c r="K3" s="584"/>
      <c r="L3" s="584"/>
      <c r="M3" s="584"/>
      <c r="N3" s="584"/>
      <c r="O3" s="584"/>
      <c r="P3" s="584"/>
      <c r="Q3" s="584"/>
    </row>
    <row r="4" spans="1:19" ht="14.25" customHeight="1" x14ac:dyDescent="0.2">
      <c r="A4" s="79" t="s">
        <v>19</v>
      </c>
      <c r="B4" s="575">
        <f>'Contacts&amp;Annual Summary'!C8</f>
        <v>2020</v>
      </c>
      <c r="C4" s="576"/>
      <c r="D4" s="576"/>
      <c r="E4" s="577"/>
      <c r="F4" s="46"/>
      <c r="G4" s="584"/>
      <c r="H4" s="584"/>
      <c r="I4" s="584"/>
      <c r="J4" s="584"/>
      <c r="K4" s="584"/>
      <c r="L4" s="584"/>
      <c r="M4" s="584"/>
      <c r="N4" s="584"/>
      <c r="O4" s="584"/>
      <c r="P4" s="584"/>
      <c r="Q4" s="584"/>
    </row>
    <row r="5" spans="1:19" ht="14.25" customHeight="1" x14ac:dyDescent="0.2">
      <c r="A5" s="80" t="s">
        <v>198</v>
      </c>
      <c r="B5" s="575" t="s">
        <v>242</v>
      </c>
      <c r="C5" s="576"/>
      <c r="D5" s="576"/>
      <c r="E5" s="577"/>
      <c r="F5" s="46"/>
      <c r="G5" s="584"/>
      <c r="H5" s="584"/>
      <c r="I5" s="584"/>
      <c r="J5" s="584"/>
      <c r="K5" s="584"/>
      <c r="L5" s="584"/>
      <c r="M5" s="584"/>
      <c r="N5" s="584"/>
      <c r="O5" s="584"/>
      <c r="P5" s="584"/>
      <c r="Q5" s="584"/>
    </row>
    <row r="6" spans="1:19" ht="14.25" customHeight="1" x14ac:dyDescent="0.2">
      <c r="A6" s="79" t="s">
        <v>59</v>
      </c>
      <c r="B6" s="575" t="s">
        <v>98</v>
      </c>
      <c r="C6" s="576"/>
      <c r="D6" s="576"/>
      <c r="E6" s="577"/>
      <c r="F6" s="46"/>
      <c r="G6" s="584"/>
      <c r="H6" s="584"/>
      <c r="I6" s="584"/>
      <c r="J6" s="584"/>
      <c r="K6" s="584"/>
      <c r="L6" s="584"/>
      <c r="M6" s="584"/>
      <c r="N6" s="584"/>
      <c r="O6" s="584"/>
      <c r="P6" s="584"/>
      <c r="Q6" s="584"/>
    </row>
    <row r="7" spans="1:19" ht="14.25" customHeight="1" x14ac:dyDescent="0.2">
      <c r="A7" s="79" t="s">
        <v>60</v>
      </c>
      <c r="B7" s="622">
        <f>'Petrol (9)'!B7</f>
        <v>0</v>
      </c>
      <c r="C7" s="623"/>
      <c r="D7" s="623"/>
      <c r="E7" s="624"/>
      <c r="F7" s="46"/>
      <c r="G7" s="584"/>
      <c r="H7" s="584"/>
      <c r="I7" s="584"/>
      <c r="J7" s="584"/>
      <c r="K7" s="584"/>
      <c r="L7" s="584"/>
      <c r="M7" s="584"/>
      <c r="N7" s="584"/>
      <c r="O7" s="584"/>
      <c r="P7" s="584"/>
      <c r="Q7" s="584"/>
    </row>
    <row r="8" spans="1:19" ht="14.25" customHeight="1" x14ac:dyDescent="0.2">
      <c r="A8" s="79" t="s">
        <v>219</v>
      </c>
      <c r="B8" s="256">
        <v>0</v>
      </c>
      <c r="C8" s="585" t="str">
        <f>IF( B8="A","1st June to 31st August (arctic)","1st May to 30th September (normal)")</f>
        <v>1st May to 30th September (normal)</v>
      </c>
      <c r="D8" s="586"/>
      <c r="E8" s="587"/>
      <c r="F8" s="75"/>
      <c r="G8" s="584"/>
      <c r="H8" s="584"/>
      <c r="I8" s="584"/>
      <c r="J8" s="584"/>
      <c r="K8" s="584"/>
      <c r="L8" s="584"/>
      <c r="M8" s="584"/>
      <c r="N8" s="584"/>
      <c r="O8" s="584"/>
      <c r="P8" s="584"/>
      <c r="Q8" s="584"/>
    </row>
    <row r="9" spans="1:19" ht="14.25" customHeight="1" x14ac:dyDescent="0.2">
      <c r="A9" s="79" t="s">
        <v>359</v>
      </c>
      <c r="B9" s="431">
        <v>0</v>
      </c>
      <c r="C9" s="74" t="s">
        <v>229</v>
      </c>
      <c r="D9" s="75"/>
      <c r="E9" s="75"/>
      <c r="F9" s="75"/>
      <c r="G9" s="584"/>
      <c r="H9" s="584"/>
      <c r="I9" s="584"/>
      <c r="J9" s="584"/>
      <c r="K9" s="584"/>
      <c r="L9" s="584"/>
      <c r="M9" s="584"/>
      <c r="N9" s="584"/>
      <c r="O9" s="584"/>
      <c r="P9" s="584"/>
      <c r="Q9" s="584"/>
    </row>
    <row r="10" spans="1:19" s="12" customFormat="1" ht="20.25" customHeight="1" x14ac:dyDescent="0.2">
      <c r="A10" s="81" t="s">
        <v>83</v>
      </c>
      <c r="B10" s="81"/>
      <c r="C10" s="82"/>
      <c r="D10" s="82"/>
      <c r="E10" s="82"/>
      <c r="F10" s="82"/>
      <c r="G10" s="584"/>
      <c r="H10" s="584"/>
      <c r="I10" s="584"/>
      <c r="J10" s="584"/>
      <c r="K10" s="584"/>
      <c r="L10" s="584"/>
      <c r="M10" s="584"/>
      <c r="N10" s="584"/>
      <c r="O10" s="584"/>
      <c r="P10" s="584"/>
      <c r="Q10" s="584"/>
    </row>
    <row r="11" spans="1:19" ht="8.25" customHeight="1" x14ac:dyDescent="0.2">
      <c r="A11" s="83"/>
      <c r="B11" s="81"/>
      <c r="C11" s="81"/>
      <c r="D11" s="84"/>
      <c r="E11" s="84"/>
      <c r="F11" s="84"/>
      <c r="K11" s="84"/>
      <c r="L11" s="84"/>
    </row>
    <row r="12" spans="1:19" ht="16.5" customHeight="1" x14ac:dyDescent="0.25">
      <c r="A12" s="85" t="s">
        <v>81</v>
      </c>
      <c r="B12" s="81"/>
      <c r="C12" s="81"/>
      <c r="D12" s="84"/>
      <c r="E12" s="84"/>
      <c r="F12" s="84"/>
      <c r="K12" s="84"/>
      <c r="L12" s="84"/>
    </row>
    <row r="13" spans="1:19" ht="6.75" customHeight="1" x14ac:dyDescent="0.2">
      <c r="A13" s="27"/>
      <c r="B13" s="27"/>
      <c r="C13" s="27"/>
      <c r="D13" s="27"/>
      <c r="E13" s="27"/>
      <c r="F13" s="27"/>
      <c r="G13" s="27"/>
      <c r="H13" s="27"/>
      <c r="I13" s="27"/>
      <c r="J13" s="27"/>
      <c r="K13" s="27"/>
      <c r="L13" s="27"/>
    </row>
    <row r="14" spans="1:19" ht="27.75" customHeight="1" x14ac:dyDescent="0.2">
      <c r="A14" s="86" t="s">
        <v>54</v>
      </c>
      <c r="B14" s="86" t="s">
        <v>20</v>
      </c>
      <c r="C14" s="590" t="s">
        <v>220</v>
      </c>
      <c r="D14" s="591"/>
      <c r="E14" s="591"/>
      <c r="F14" s="591"/>
      <c r="G14" s="591"/>
      <c r="H14" s="591"/>
      <c r="I14" s="591"/>
      <c r="J14" s="591"/>
      <c r="K14" s="592"/>
      <c r="L14" s="581" t="s">
        <v>77</v>
      </c>
      <c r="M14" s="582"/>
      <c r="N14" s="582"/>
      <c r="O14" s="583"/>
      <c r="P14" s="601" t="s">
        <v>183</v>
      </c>
      <c r="Q14" s="602"/>
    </row>
    <row r="15" spans="1:19" ht="31.5" customHeight="1" x14ac:dyDescent="0.2">
      <c r="A15" s="87"/>
      <c r="B15" s="87"/>
      <c r="C15" s="593"/>
      <c r="D15" s="594"/>
      <c r="E15" s="594"/>
      <c r="F15" s="594"/>
      <c r="G15" s="594"/>
      <c r="H15" s="594"/>
      <c r="I15" s="594"/>
      <c r="J15" s="594"/>
      <c r="K15" s="595"/>
      <c r="L15" s="596" t="s">
        <v>26</v>
      </c>
      <c r="M15" s="596"/>
      <c r="N15" s="599" t="s">
        <v>211</v>
      </c>
      <c r="O15" s="600"/>
      <c r="P15" s="588" t="s">
        <v>184</v>
      </c>
      <c r="Q15" s="589"/>
    </row>
    <row r="16" spans="1:19" ht="49.5" customHeight="1" x14ac:dyDescent="0.2">
      <c r="A16" s="88"/>
      <c r="B16" s="88"/>
      <c r="C16" s="89" t="s">
        <v>61</v>
      </c>
      <c r="D16" s="90" t="s">
        <v>22</v>
      </c>
      <c r="E16" s="90" t="s">
        <v>23</v>
      </c>
      <c r="F16" s="91" t="s">
        <v>206</v>
      </c>
      <c r="G16" s="92" t="s">
        <v>24</v>
      </c>
      <c r="H16" s="89" t="s">
        <v>25</v>
      </c>
      <c r="I16" s="93" t="s">
        <v>213</v>
      </c>
      <c r="J16" s="93" t="s">
        <v>212</v>
      </c>
      <c r="K16" s="93" t="s">
        <v>214</v>
      </c>
      <c r="L16" s="94" t="s">
        <v>22</v>
      </c>
      <c r="M16" s="94" t="s">
        <v>23</v>
      </c>
      <c r="N16" s="95" t="s">
        <v>22</v>
      </c>
      <c r="O16" s="96" t="s">
        <v>23</v>
      </c>
      <c r="P16" s="207" t="s">
        <v>63</v>
      </c>
      <c r="Q16" s="208" t="s">
        <v>72</v>
      </c>
    </row>
    <row r="17" spans="1:23" ht="13.5" customHeight="1" x14ac:dyDescent="0.2">
      <c r="A17" s="97" t="s">
        <v>28</v>
      </c>
      <c r="B17" s="98" t="s">
        <v>4</v>
      </c>
      <c r="C17" s="409">
        <v>0</v>
      </c>
      <c r="D17" s="450">
        <v>0</v>
      </c>
      <c r="E17" s="450">
        <v>0</v>
      </c>
      <c r="F17" s="450">
        <v>0</v>
      </c>
      <c r="G17" s="450">
        <v>0</v>
      </c>
      <c r="H17" s="450">
        <v>0</v>
      </c>
      <c r="I17" s="409">
        <v>0</v>
      </c>
      <c r="J17" s="450">
        <v>0</v>
      </c>
      <c r="K17" s="450">
        <v>0</v>
      </c>
      <c r="L17" s="450"/>
      <c r="M17" s="450"/>
      <c r="N17" s="99" t="s">
        <v>185</v>
      </c>
      <c r="O17" s="100"/>
      <c r="P17" s="268" t="s">
        <v>191</v>
      </c>
      <c r="Q17" s="102">
        <v>2005</v>
      </c>
    </row>
    <row r="18" spans="1:23" ht="13.5" customHeight="1" x14ac:dyDescent="0.2">
      <c r="A18" s="97" t="s">
        <v>27</v>
      </c>
      <c r="B18" s="98" t="s">
        <v>4</v>
      </c>
      <c r="C18" s="409">
        <v>0</v>
      </c>
      <c r="D18" s="450">
        <v>0</v>
      </c>
      <c r="E18" s="450">
        <v>0</v>
      </c>
      <c r="F18" s="450">
        <v>0</v>
      </c>
      <c r="G18" s="450">
        <v>0</v>
      </c>
      <c r="H18" s="450">
        <v>0</v>
      </c>
      <c r="I18" s="409">
        <v>0</v>
      </c>
      <c r="J18" s="450">
        <v>0</v>
      </c>
      <c r="K18" s="450">
        <v>0</v>
      </c>
      <c r="L18" s="450"/>
      <c r="M18" s="450"/>
      <c r="N18" s="99" t="s">
        <v>186</v>
      </c>
      <c r="O18" s="103"/>
      <c r="P18" s="268" t="s">
        <v>192</v>
      </c>
      <c r="Q18" s="102">
        <v>2005</v>
      </c>
    </row>
    <row r="19" spans="1:23" ht="13.5" customHeight="1" x14ac:dyDescent="0.2">
      <c r="A19" s="32" t="s">
        <v>255</v>
      </c>
      <c r="B19" s="104" t="s">
        <v>5</v>
      </c>
      <c r="C19" s="409"/>
      <c r="D19" s="450"/>
      <c r="E19" s="450"/>
      <c r="F19" s="450"/>
      <c r="G19" s="450"/>
      <c r="H19" s="450"/>
      <c r="I19" s="409"/>
      <c r="J19" s="450"/>
      <c r="K19" s="450"/>
      <c r="L19" s="450"/>
      <c r="M19" s="450"/>
      <c r="N19" s="105"/>
      <c r="O19" s="106" t="s">
        <v>187</v>
      </c>
      <c r="P19" s="107"/>
      <c r="Q19" s="107"/>
    </row>
    <row r="20" spans="1:23" ht="13.5" customHeight="1" x14ac:dyDescent="0.2">
      <c r="A20" s="108" t="s">
        <v>246</v>
      </c>
      <c r="B20" s="109"/>
      <c r="C20" s="409">
        <v>0</v>
      </c>
      <c r="D20" s="450">
        <v>0</v>
      </c>
      <c r="E20" s="450">
        <v>0</v>
      </c>
      <c r="F20" s="450">
        <v>0</v>
      </c>
      <c r="G20" s="450">
        <v>0</v>
      </c>
      <c r="H20" s="450">
        <v>0</v>
      </c>
      <c r="I20" s="409">
        <v>0</v>
      </c>
      <c r="J20" s="450">
        <v>0</v>
      </c>
      <c r="K20" s="450">
        <v>0</v>
      </c>
      <c r="L20" s="450"/>
      <c r="M20" s="450"/>
      <c r="N20" s="110"/>
      <c r="O20" s="111">
        <f>IF(E8="A",70,60)</f>
        <v>60</v>
      </c>
      <c r="P20" s="102" t="s">
        <v>360</v>
      </c>
      <c r="Q20" s="102">
        <v>2007</v>
      </c>
    </row>
    <row r="21" spans="1:23" ht="13.5" customHeight="1" x14ac:dyDescent="0.2">
      <c r="A21" s="33" t="s">
        <v>30</v>
      </c>
      <c r="B21" s="112"/>
      <c r="C21" s="409"/>
      <c r="D21" s="450"/>
      <c r="E21" s="450"/>
      <c r="F21" s="450"/>
      <c r="G21" s="450"/>
      <c r="H21" s="450"/>
      <c r="I21" s="409"/>
      <c r="J21" s="450"/>
      <c r="K21" s="450"/>
      <c r="L21" s="450"/>
      <c r="M21" s="450"/>
      <c r="N21" s="112"/>
      <c r="O21" s="113"/>
      <c r="P21" s="603" t="s">
        <v>67</v>
      </c>
      <c r="Q21" s="115"/>
    </row>
    <row r="22" spans="1:23" ht="13.5" customHeight="1" x14ac:dyDescent="0.2">
      <c r="A22" s="116" t="s">
        <v>93</v>
      </c>
      <c r="B22" s="117" t="s">
        <v>228</v>
      </c>
      <c r="C22" s="409">
        <v>0</v>
      </c>
      <c r="D22" s="450">
        <v>0</v>
      </c>
      <c r="E22" s="450">
        <v>0</v>
      </c>
      <c r="F22" s="450">
        <v>0</v>
      </c>
      <c r="G22" s="450">
        <v>0</v>
      </c>
      <c r="H22" s="450">
        <v>0</v>
      </c>
      <c r="I22" s="409">
        <v>0</v>
      </c>
      <c r="J22" s="450">
        <v>0</v>
      </c>
      <c r="K22" s="450">
        <v>0</v>
      </c>
      <c r="L22" s="450"/>
      <c r="M22" s="450"/>
      <c r="N22" s="118">
        <v>46</v>
      </c>
      <c r="O22" s="119"/>
      <c r="P22" s="604"/>
      <c r="Q22" s="115">
        <v>2000</v>
      </c>
    </row>
    <row r="23" spans="1:23" ht="13.5" customHeight="1" x14ac:dyDescent="0.2">
      <c r="A23" s="120" t="s">
        <v>92</v>
      </c>
      <c r="B23" s="110" t="s">
        <v>228</v>
      </c>
      <c r="C23" s="409">
        <v>0</v>
      </c>
      <c r="D23" s="450">
        <v>0</v>
      </c>
      <c r="E23" s="450">
        <v>0</v>
      </c>
      <c r="F23" s="450">
        <v>0</v>
      </c>
      <c r="G23" s="450">
        <v>0</v>
      </c>
      <c r="H23" s="450">
        <v>0</v>
      </c>
      <c r="I23" s="409">
        <v>0</v>
      </c>
      <c r="J23" s="450">
        <v>0</v>
      </c>
      <c r="K23" s="450">
        <v>0</v>
      </c>
      <c r="L23" s="450"/>
      <c r="M23" s="450"/>
      <c r="N23" s="121">
        <v>75</v>
      </c>
      <c r="O23" s="122"/>
      <c r="P23" s="605"/>
      <c r="Q23" s="123"/>
    </row>
    <row r="24" spans="1:23" ht="13.5" customHeight="1" x14ac:dyDescent="0.2">
      <c r="A24" s="33" t="s">
        <v>31</v>
      </c>
      <c r="B24" s="112"/>
      <c r="C24" s="409"/>
      <c r="D24" s="450"/>
      <c r="E24" s="450"/>
      <c r="F24" s="450"/>
      <c r="G24" s="450"/>
      <c r="H24" s="450"/>
      <c r="I24" s="409"/>
      <c r="J24" s="450"/>
      <c r="K24" s="450"/>
      <c r="L24" s="450"/>
      <c r="M24" s="450"/>
      <c r="N24" s="112"/>
      <c r="O24" s="113"/>
      <c r="P24" s="107"/>
      <c r="Q24" s="124"/>
    </row>
    <row r="25" spans="1:23" ht="33.75" x14ac:dyDescent="0.2">
      <c r="A25" s="116" t="s">
        <v>94</v>
      </c>
      <c r="B25" s="117" t="s">
        <v>228</v>
      </c>
      <c r="C25" s="409">
        <v>0</v>
      </c>
      <c r="D25" s="450">
        <v>0</v>
      </c>
      <c r="E25" s="450">
        <v>0</v>
      </c>
      <c r="F25" s="450">
        <v>0</v>
      </c>
      <c r="G25" s="450">
        <v>0</v>
      </c>
      <c r="H25" s="450">
        <v>0</v>
      </c>
      <c r="I25" s="409">
        <v>0</v>
      </c>
      <c r="J25" s="450">
        <v>0</v>
      </c>
      <c r="K25" s="450">
        <v>0</v>
      </c>
      <c r="L25" s="450"/>
      <c r="M25" s="450"/>
      <c r="N25" s="112"/>
      <c r="O25" s="125" t="s">
        <v>188</v>
      </c>
      <c r="P25" s="115" t="s">
        <v>361</v>
      </c>
      <c r="Q25" s="115" t="s">
        <v>364</v>
      </c>
    </row>
    <row r="26" spans="1:23" ht="22.5" x14ac:dyDescent="0.2">
      <c r="A26" s="116" t="s">
        <v>32</v>
      </c>
      <c r="B26" s="117" t="s">
        <v>228</v>
      </c>
      <c r="C26" s="409">
        <v>0</v>
      </c>
      <c r="D26" s="450">
        <v>0</v>
      </c>
      <c r="E26" s="450">
        <v>0</v>
      </c>
      <c r="F26" s="450">
        <v>0</v>
      </c>
      <c r="G26" s="450">
        <v>0</v>
      </c>
      <c r="H26" s="450">
        <v>0</v>
      </c>
      <c r="I26" s="409">
        <v>0</v>
      </c>
      <c r="J26" s="450">
        <v>0</v>
      </c>
      <c r="K26" s="450">
        <v>0</v>
      </c>
      <c r="L26" s="450"/>
      <c r="M26" s="450"/>
      <c r="N26" s="112"/>
      <c r="O26" s="125">
        <v>35</v>
      </c>
      <c r="P26" s="115" t="s">
        <v>362</v>
      </c>
      <c r="Q26" s="115" t="s">
        <v>363</v>
      </c>
    </row>
    <row r="27" spans="1:23" ht="33.75" x14ac:dyDescent="0.2">
      <c r="A27" s="120" t="s">
        <v>33</v>
      </c>
      <c r="B27" s="110" t="s">
        <v>228</v>
      </c>
      <c r="C27" s="409">
        <v>0</v>
      </c>
      <c r="D27" s="450">
        <v>0</v>
      </c>
      <c r="E27" s="450">
        <v>0</v>
      </c>
      <c r="F27" s="450">
        <v>0</v>
      </c>
      <c r="G27" s="450">
        <v>0</v>
      </c>
      <c r="H27" s="450">
        <v>0</v>
      </c>
      <c r="I27" s="409">
        <v>0</v>
      </c>
      <c r="J27" s="450">
        <v>0</v>
      </c>
      <c r="K27" s="450">
        <v>0</v>
      </c>
      <c r="L27" s="450"/>
      <c r="M27" s="450"/>
      <c r="N27" s="109"/>
      <c r="O27" s="111">
        <v>1</v>
      </c>
      <c r="P27" s="102" t="s">
        <v>365</v>
      </c>
      <c r="Q27" s="102" t="s">
        <v>366</v>
      </c>
    </row>
    <row r="28" spans="1:23" ht="24.75" customHeight="1" x14ac:dyDescent="0.2">
      <c r="A28" s="97" t="str">
        <f>IF(C29&gt;0,"Do not complete","Oxygen content")</f>
        <v>Oxygen content</v>
      </c>
      <c r="B28" s="98" t="s">
        <v>6</v>
      </c>
      <c r="C28" s="409">
        <v>0</v>
      </c>
      <c r="D28" s="450">
        <v>0</v>
      </c>
      <c r="E28" s="450">
        <v>0</v>
      </c>
      <c r="F28" s="450">
        <v>0</v>
      </c>
      <c r="G28" s="450">
        <v>0</v>
      </c>
      <c r="H28" s="450">
        <v>0</v>
      </c>
      <c r="I28" s="409">
        <v>0</v>
      </c>
      <c r="J28" s="450">
        <v>0</v>
      </c>
      <c r="K28" s="450">
        <v>0</v>
      </c>
      <c r="L28" s="450"/>
      <c r="M28" s="450"/>
      <c r="N28" s="105"/>
      <c r="O28" s="230">
        <v>3.7</v>
      </c>
      <c r="P28" s="603" t="s">
        <v>367</v>
      </c>
      <c r="Q28" s="603" t="s">
        <v>368</v>
      </c>
      <c r="W28" s="42"/>
    </row>
    <row r="29" spans="1:23" ht="24.75" customHeight="1" x14ac:dyDescent="0.2">
      <c r="A29" s="135" t="str">
        <f>IF(C28&gt;0,"Do not complete","Oxygen content*
*petrol with 5% (v/v) or less ethanol content")</f>
        <v>Oxygen content*
*petrol with 5% (v/v) or less ethanol content</v>
      </c>
      <c r="B29" s="98" t="s">
        <v>6</v>
      </c>
      <c r="C29" s="409">
        <v>0</v>
      </c>
      <c r="D29" s="450">
        <v>0</v>
      </c>
      <c r="E29" s="450">
        <v>0</v>
      </c>
      <c r="F29" s="450">
        <v>0</v>
      </c>
      <c r="G29" s="450">
        <v>0</v>
      </c>
      <c r="H29" s="450">
        <v>0</v>
      </c>
      <c r="I29" s="409">
        <v>0</v>
      </c>
      <c r="J29" s="450">
        <v>0</v>
      </c>
      <c r="K29" s="450">
        <v>0</v>
      </c>
      <c r="L29" s="450"/>
      <c r="M29" s="450"/>
      <c r="N29" s="110"/>
      <c r="O29" s="231">
        <v>2.7</v>
      </c>
      <c r="P29" s="605"/>
      <c r="Q29" s="605"/>
      <c r="W29" s="42"/>
    </row>
    <row r="30" spans="1:23" ht="14.25" customHeight="1" x14ac:dyDescent="0.2">
      <c r="A30" s="33" t="s">
        <v>35</v>
      </c>
      <c r="B30" s="112"/>
      <c r="C30" s="409"/>
      <c r="D30" s="450"/>
      <c r="E30" s="450"/>
      <c r="F30" s="450"/>
      <c r="G30" s="450"/>
      <c r="H30" s="450"/>
      <c r="I30" s="409"/>
      <c r="J30" s="450"/>
      <c r="K30" s="450"/>
      <c r="L30" s="450"/>
      <c r="M30" s="450"/>
      <c r="N30" s="112"/>
      <c r="O30" s="113"/>
      <c r="P30" s="126"/>
      <c r="Q30" s="127"/>
      <c r="W30" s="42"/>
    </row>
    <row r="31" spans="1:23" ht="14.25" customHeight="1" x14ac:dyDescent="0.2">
      <c r="A31" s="116" t="s">
        <v>7</v>
      </c>
      <c r="B31" s="117" t="s">
        <v>228</v>
      </c>
      <c r="C31" s="409">
        <v>0</v>
      </c>
      <c r="D31" s="450">
        <v>0</v>
      </c>
      <c r="E31" s="450">
        <v>0</v>
      </c>
      <c r="F31" s="450">
        <v>0</v>
      </c>
      <c r="G31" s="450">
        <v>0</v>
      </c>
      <c r="H31" s="450">
        <v>0</v>
      </c>
      <c r="I31" s="409">
        <v>0</v>
      </c>
      <c r="J31" s="450">
        <v>0</v>
      </c>
      <c r="K31" s="450">
        <v>0</v>
      </c>
      <c r="L31" s="450"/>
      <c r="M31" s="450"/>
      <c r="N31" s="112"/>
      <c r="O31" s="113">
        <v>3</v>
      </c>
      <c r="P31" s="128"/>
      <c r="Q31" s="129"/>
    </row>
    <row r="32" spans="1:23" ht="14.25" customHeight="1" x14ac:dyDescent="0.2">
      <c r="A32" s="116" t="s">
        <v>8</v>
      </c>
      <c r="B32" s="117" t="s">
        <v>228</v>
      </c>
      <c r="C32" s="409">
        <v>0</v>
      </c>
      <c r="D32" s="450">
        <v>0</v>
      </c>
      <c r="E32" s="450">
        <v>0</v>
      </c>
      <c r="F32" s="450">
        <v>0</v>
      </c>
      <c r="G32" s="450">
        <v>0</v>
      </c>
      <c r="H32" s="450">
        <v>0</v>
      </c>
      <c r="I32" s="409">
        <v>0</v>
      </c>
      <c r="J32" s="450">
        <v>0</v>
      </c>
      <c r="K32" s="450">
        <v>0</v>
      </c>
      <c r="L32" s="450"/>
      <c r="M32" s="450"/>
      <c r="N32" s="112"/>
      <c r="O32" s="130">
        <v>10</v>
      </c>
      <c r="P32" s="128"/>
      <c r="Q32" s="129"/>
    </row>
    <row r="33" spans="1:152" ht="14.25" customHeight="1" x14ac:dyDescent="0.2">
      <c r="A33" s="116" t="s">
        <v>36</v>
      </c>
      <c r="B33" s="117" t="s">
        <v>228</v>
      </c>
      <c r="C33" s="409">
        <v>0</v>
      </c>
      <c r="D33" s="450">
        <v>0</v>
      </c>
      <c r="E33" s="450">
        <v>0</v>
      </c>
      <c r="F33" s="450">
        <v>0</v>
      </c>
      <c r="G33" s="450">
        <v>0</v>
      </c>
      <c r="H33" s="450">
        <v>0</v>
      </c>
      <c r="I33" s="409">
        <v>0</v>
      </c>
      <c r="J33" s="450">
        <v>0</v>
      </c>
      <c r="K33" s="450">
        <v>0</v>
      </c>
      <c r="L33" s="450"/>
      <c r="M33" s="450"/>
      <c r="N33" s="112"/>
      <c r="O33" s="130">
        <v>12</v>
      </c>
      <c r="P33" s="269" t="s">
        <v>79</v>
      </c>
      <c r="Q33" s="115">
        <v>1997</v>
      </c>
    </row>
    <row r="34" spans="1:152" ht="14.25" customHeight="1" x14ac:dyDescent="0.2">
      <c r="A34" s="116" t="s">
        <v>37</v>
      </c>
      <c r="B34" s="117" t="s">
        <v>228</v>
      </c>
      <c r="C34" s="409">
        <v>0</v>
      </c>
      <c r="D34" s="450">
        <v>0</v>
      </c>
      <c r="E34" s="450">
        <v>0</v>
      </c>
      <c r="F34" s="450">
        <v>0</v>
      </c>
      <c r="G34" s="450">
        <v>0</v>
      </c>
      <c r="H34" s="450">
        <v>0</v>
      </c>
      <c r="I34" s="409">
        <v>0</v>
      </c>
      <c r="J34" s="450">
        <v>0</v>
      </c>
      <c r="K34" s="450">
        <v>0</v>
      </c>
      <c r="L34" s="450"/>
      <c r="M34" s="450"/>
      <c r="N34" s="112"/>
      <c r="O34" s="130">
        <v>15</v>
      </c>
      <c r="P34" s="269" t="s">
        <v>195</v>
      </c>
      <c r="Q34" s="115">
        <v>2000</v>
      </c>
    </row>
    <row r="35" spans="1:152" ht="14.25" customHeight="1" x14ac:dyDescent="0.2">
      <c r="A35" s="116" t="s">
        <v>38</v>
      </c>
      <c r="B35" s="117" t="s">
        <v>228</v>
      </c>
      <c r="C35" s="409">
        <v>0</v>
      </c>
      <c r="D35" s="450">
        <v>0</v>
      </c>
      <c r="E35" s="450">
        <v>0</v>
      </c>
      <c r="F35" s="450">
        <v>0</v>
      </c>
      <c r="G35" s="450">
        <v>0</v>
      </c>
      <c r="H35" s="450">
        <v>0</v>
      </c>
      <c r="I35" s="409">
        <v>0</v>
      </c>
      <c r="J35" s="450">
        <v>0</v>
      </c>
      <c r="K35" s="450">
        <v>0</v>
      </c>
      <c r="L35" s="450"/>
      <c r="M35" s="450"/>
      <c r="N35" s="112"/>
      <c r="O35" s="130">
        <v>15</v>
      </c>
      <c r="P35" s="269" t="s">
        <v>362</v>
      </c>
      <c r="Q35" s="115">
        <v>2008</v>
      </c>
    </row>
    <row r="36" spans="1:152" s="132" customFormat="1" ht="21.75" customHeight="1" x14ac:dyDescent="0.2">
      <c r="A36" s="131" t="s">
        <v>189</v>
      </c>
      <c r="B36" s="117" t="s">
        <v>228</v>
      </c>
      <c r="C36" s="409">
        <v>0</v>
      </c>
      <c r="D36" s="450">
        <v>0</v>
      </c>
      <c r="E36" s="450">
        <v>0</v>
      </c>
      <c r="F36" s="450">
        <v>0</v>
      </c>
      <c r="G36" s="450">
        <v>0</v>
      </c>
      <c r="H36" s="450">
        <v>0</v>
      </c>
      <c r="I36" s="409">
        <v>0</v>
      </c>
      <c r="J36" s="450">
        <v>0</v>
      </c>
      <c r="K36" s="450">
        <v>0</v>
      </c>
      <c r="L36" s="450"/>
      <c r="M36" s="450"/>
      <c r="N36" s="112"/>
      <c r="O36" s="130">
        <v>22</v>
      </c>
      <c r="P36" s="128"/>
      <c r="Q36" s="129"/>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row>
    <row r="37" spans="1:152" ht="18" customHeight="1" x14ac:dyDescent="0.2">
      <c r="A37" s="120" t="s">
        <v>40</v>
      </c>
      <c r="B37" s="110" t="s">
        <v>228</v>
      </c>
      <c r="C37" s="409">
        <v>0</v>
      </c>
      <c r="D37" s="450">
        <v>0</v>
      </c>
      <c r="E37" s="450">
        <v>0</v>
      </c>
      <c r="F37" s="450">
        <v>0</v>
      </c>
      <c r="G37" s="450">
        <v>0</v>
      </c>
      <c r="H37" s="450">
        <v>0</v>
      </c>
      <c r="I37" s="409">
        <v>0</v>
      </c>
      <c r="J37" s="450">
        <v>0</v>
      </c>
      <c r="K37" s="450">
        <v>0</v>
      </c>
      <c r="L37" s="450"/>
      <c r="M37" s="450"/>
      <c r="N37" s="109"/>
      <c r="O37" s="133">
        <v>15</v>
      </c>
      <c r="P37" s="123"/>
      <c r="Q37" s="134"/>
    </row>
    <row r="38" spans="1:152" ht="57" customHeight="1" x14ac:dyDescent="0.2">
      <c r="A38" s="135" t="s">
        <v>41</v>
      </c>
      <c r="B38" s="136" t="s">
        <v>9</v>
      </c>
      <c r="C38" s="409">
        <v>0</v>
      </c>
      <c r="D38" s="450">
        <v>0</v>
      </c>
      <c r="E38" s="450">
        <v>0</v>
      </c>
      <c r="F38" s="450">
        <v>0</v>
      </c>
      <c r="G38" s="450">
        <v>0</v>
      </c>
      <c r="H38" s="450">
        <v>0</v>
      </c>
      <c r="I38" s="409">
        <v>0</v>
      </c>
      <c r="J38" s="450">
        <v>0</v>
      </c>
      <c r="K38" s="450">
        <v>0</v>
      </c>
      <c r="L38" s="450"/>
      <c r="M38" s="450"/>
      <c r="N38" s="136"/>
      <c r="O38" s="103">
        <v>10</v>
      </c>
      <c r="P38" s="137" t="s">
        <v>369</v>
      </c>
      <c r="Q38" s="137" t="s">
        <v>370</v>
      </c>
    </row>
    <row r="39" spans="1:152" ht="13.5" customHeight="1" x14ac:dyDescent="0.2">
      <c r="A39" s="97" t="s">
        <v>42</v>
      </c>
      <c r="B39" s="136" t="s">
        <v>10</v>
      </c>
      <c r="C39" s="409">
        <v>0</v>
      </c>
      <c r="D39" s="450">
        <v>0</v>
      </c>
      <c r="E39" s="450">
        <v>0</v>
      </c>
      <c r="F39" s="450">
        <v>0</v>
      </c>
      <c r="G39" s="450">
        <v>0</v>
      </c>
      <c r="H39" s="450">
        <v>0</v>
      </c>
      <c r="I39" s="409">
        <v>0</v>
      </c>
      <c r="J39" s="450">
        <v>0</v>
      </c>
      <c r="K39" s="450">
        <v>0</v>
      </c>
      <c r="L39" s="450"/>
      <c r="M39" s="450"/>
      <c r="N39" s="136"/>
      <c r="O39" s="138">
        <v>5.0000000000000001E-3</v>
      </c>
      <c r="P39" s="139" t="s">
        <v>80</v>
      </c>
      <c r="Q39" s="139">
        <v>1996</v>
      </c>
    </row>
    <row r="40" spans="1:152" s="82" customFormat="1" ht="22.5" customHeight="1" x14ac:dyDescent="0.2">
      <c r="A40" s="140" t="s">
        <v>348</v>
      </c>
      <c r="B40" s="141" t="s">
        <v>221</v>
      </c>
      <c r="C40" s="409">
        <v>0</v>
      </c>
      <c r="D40" s="450">
        <v>0</v>
      </c>
      <c r="E40" s="450">
        <v>0</v>
      </c>
      <c r="F40" s="450">
        <v>0</v>
      </c>
      <c r="G40" s="450">
        <v>0</v>
      </c>
      <c r="H40" s="450">
        <v>0</v>
      </c>
      <c r="I40" s="409">
        <v>0</v>
      </c>
      <c r="J40" s="450">
        <v>0</v>
      </c>
      <c r="K40" s="450">
        <v>0</v>
      </c>
      <c r="L40" s="450"/>
      <c r="M40" s="450"/>
      <c r="N40" s="141"/>
      <c r="O40" s="141">
        <v>2</v>
      </c>
      <c r="P40" s="217" t="s">
        <v>371</v>
      </c>
      <c r="Q40" s="217" t="s">
        <v>372</v>
      </c>
    </row>
    <row r="41" spans="1:152" s="142" customFormat="1" ht="3.75" customHeight="1" x14ac:dyDescent="0.2">
      <c r="A41" s="81"/>
      <c r="M41" s="4"/>
      <c r="N41" s="4"/>
    </row>
    <row r="42" spans="1:152" ht="13.5" customHeight="1" x14ac:dyDescent="0.25">
      <c r="A42" s="85" t="s">
        <v>82</v>
      </c>
      <c r="B42" s="143"/>
      <c r="C42" s="143"/>
      <c r="D42" s="143"/>
      <c r="E42" s="143"/>
      <c r="F42" s="143"/>
      <c r="G42" s="143"/>
      <c r="H42" s="143"/>
      <c r="I42" s="143"/>
      <c r="J42" s="143"/>
      <c r="K42" s="143"/>
      <c r="L42" s="143"/>
    </row>
    <row r="43" spans="1:152" ht="6" customHeight="1" x14ac:dyDescent="0.2">
      <c r="A43" s="144"/>
      <c r="B43" s="144"/>
      <c r="C43" s="144"/>
      <c r="D43" s="144"/>
      <c r="E43" s="144"/>
      <c r="F43" s="144"/>
      <c r="G43" s="144"/>
      <c r="H43" s="144"/>
      <c r="I43" s="144"/>
      <c r="J43" s="144"/>
      <c r="K43" s="144"/>
      <c r="L43" s="144"/>
    </row>
    <row r="44" spans="1:152" x14ac:dyDescent="0.2">
      <c r="A44" s="581" t="s">
        <v>43</v>
      </c>
      <c r="B44" s="582"/>
      <c r="C44" s="582"/>
      <c r="D44" s="583"/>
      <c r="E44" s="12"/>
      <c r="F44" s="12"/>
      <c r="G44" s="12"/>
      <c r="H44" s="12"/>
      <c r="I44" s="12"/>
      <c r="J44" s="12"/>
      <c r="K44" s="12"/>
      <c r="L44" s="12"/>
    </row>
    <row r="45" spans="1:152" ht="13.15" customHeight="1" x14ac:dyDescent="0.2">
      <c r="A45" s="141" t="s">
        <v>44</v>
      </c>
      <c r="B45" s="433">
        <v>0</v>
      </c>
      <c r="C45" s="141" t="s">
        <v>49</v>
      </c>
      <c r="D45" s="433">
        <v>0</v>
      </c>
      <c r="E45" s="597" t="s">
        <v>373</v>
      </c>
      <c r="F45" s="598"/>
      <c r="G45" s="598"/>
      <c r="H45" s="598"/>
      <c r="I45" s="598"/>
      <c r="J45" s="598"/>
      <c r="K45" s="598"/>
      <c r="L45" s="598"/>
    </row>
    <row r="46" spans="1:152" x14ac:dyDescent="0.2">
      <c r="A46" s="141" t="s">
        <v>45</v>
      </c>
      <c r="B46" s="433">
        <v>0</v>
      </c>
      <c r="C46" s="141" t="s">
        <v>12</v>
      </c>
      <c r="D46" s="433">
        <v>0</v>
      </c>
      <c r="E46" s="597"/>
      <c r="F46" s="598"/>
      <c r="G46" s="598"/>
      <c r="H46" s="598"/>
      <c r="I46" s="598"/>
      <c r="J46" s="598"/>
      <c r="K46" s="598"/>
      <c r="L46" s="598"/>
    </row>
    <row r="47" spans="1:152" ht="13.15" customHeight="1" x14ac:dyDescent="0.2">
      <c r="A47" s="141" t="s">
        <v>46</v>
      </c>
      <c r="B47" s="433">
        <v>0</v>
      </c>
      <c r="C47" s="141" t="s">
        <v>13</v>
      </c>
      <c r="D47" s="433">
        <v>0</v>
      </c>
      <c r="E47" s="597" t="s">
        <v>250</v>
      </c>
      <c r="F47" s="598"/>
      <c r="G47" s="598"/>
      <c r="H47" s="598"/>
      <c r="I47" s="598"/>
      <c r="J47" s="598"/>
      <c r="K47" s="598"/>
      <c r="L47" s="598"/>
    </row>
    <row r="48" spans="1:152" ht="13.15" customHeight="1" x14ac:dyDescent="0.2">
      <c r="A48" s="141" t="s">
        <v>11</v>
      </c>
      <c r="B48" s="433">
        <v>0</v>
      </c>
      <c r="C48" s="141" t="s">
        <v>50</v>
      </c>
      <c r="D48" s="433">
        <v>0</v>
      </c>
      <c r="E48" s="597" t="s">
        <v>251</v>
      </c>
      <c r="F48" s="598"/>
      <c r="G48" s="598"/>
      <c r="H48" s="598"/>
      <c r="I48" s="598"/>
      <c r="J48" s="598"/>
      <c r="K48" s="598"/>
      <c r="L48" s="598"/>
    </row>
    <row r="49" spans="1:14" ht="13.15" customHeight="1" x14ac:dyDescent="0.2">
      <c r="A49" s="141" t="s">
        <v>47</v>
      </c>
      <c r="B49" s="433">
        <v>0</v>
      </c>
      <c r="C49" s="141" t="s">
        <v>14</v>
      </c>
      <c r="D49" s="433">
        <v>0</v>
      </c>
      <c r="E49" s="597" t="s">
        <v>252</v>
      </c>
      <c r="F49" s="598"/>
      <c r="G49" s="598"/>
      <c r="H49" s="598"/>
      <c r="I49" s="598"/>
      <c r="J49" s="598"/>
      <c r="K49" s="598"/>
      <c r="L49" s="598"/>
    </row>
    <row r="50" spans="1:14" ht="13.5" customHeight="1" thickBot="1" x14ac:dyDescent="0.25">
      <c r="A50" s="141" t="s">
        <v>48</v>
      </c>
      <c r="B50" s="433">
        <v>0</v>
      </c>
      <c r="C50" s="141" t="s">
        <v>51</v>
      </c>
      <c r="D50" s="433">
        <v>0</v>
      </c>
      <c r="E50" s="618" t="s">
        <v>190</v>
      </c>
      <c r="F50" s="598"/>
      <c r="G50" s="598"/>
      <c r="H50" s="598"/>
      <c r="I50" s="598"/>
      <c r="J50" s="598"/>
      <c r="K50" s="598"/>
      <c r="L50" s="598"/>
    </row>
    <row r="51" spans="1:14" ht="13.15" customHeight="1" thickBot="1" x14ac:dyDescent="0.25">
      <c r="C51" s="145" t="s">
        <v>244</v>
      </c>
      <c r="D51" s="434">
        <f>SUM(B45:B50,D45:D50)</f>
        <v>0</v>
      </c>
      <c r="E51" s="619" t="s">
        <v>256</v>
      </c>
      <c r="F51" s="620"/>
      <c r="G51" s="620"/>
      <c r="H51" s="620"/>
      <c r="I51" s="620"/>
      <c r="J51" s="620"/>
      <c r="K51" s="620"/>
      <c r="L51" s="620"/>
    </row>
    <row r="52" spans="1:14" ht="8.25" customHeight="1" x14ac:dyDescent="0.2">
      <c r="C52" s="12"/>
      <c r="D52" s="12"/>
      <c r="E52" s="12"/>
      <c r="F52" s="12"/>
      <c r="G52" s="12"/>
      <c r="H52" s="12"/>
      <c r="I52" s="12"/>
      <c r="J52" s="12"/>
      <c r="K52" s="12"/>
      <c r="L52" s="12"/>
    </row>
    <row r="53" spans="1:14" ht="15" customHeight="1" x14ac:dyDescent="0.2">
      <c r="A53" s="146" t="s">
        <v>96</v>
      </c>
    </row>
    <row r="54" spans="1:14" ht="41.25" customHeight="1" x14ac:dyDescent="0.2">
      <c r="A54" s="611"/>
      <c r="B54" s="612"/>
      <c r="C54" s="612"/>
      <c r="D54" s="612"/>
      <c r="E54" s="612"/>
      <c r="F54" s="612"/>
      <c r="G54" s="612"/>
      <c r="H54" s="612"/>
      <c r="I54" s="612"/>
      <c r="J54" s="612"/>
      <c r="K54" s="612"/>
      <c r="L54" s="613"/>
    </row>
    <row r="55" spans="1:14" ht="6.75" customHeight="1" x14ac:dyDescent="0.2">
      <c r="A55" s="147"/>
      <c r="B55" s="143"/>
      <c r="C55" s="143"/>
      <c r="D55" s="143"/>
      <c r="E55" s="143"/>
      <c r="F55" s="143"/>
      <c r="G55" s="143"/>
      <c r="H55" s="143"/>
      <c r="I55" s="143"/>
      <c r="J55" s="143"/>
      <c r="K55" s="143"/>
      <c r="L55" s="143"/>
    </row>
    <row r="56" spans="1:14" ht="6" customHeight="1" x14ac:dyDescent="0.2">
      <c r="A56" s="146"/>
    </row>
    <row r="57" spans="1:14" ht="18" customHeight="1" x14ac:dyDescent="0.25">
      <c r="A57" s="148" t="s">
        <v>73</v>
      </c>
    </row>
    <row r="58" spans="1:14" ht="9" customHeight="1" x14ac:dyDescent="0.2"/>
    <row r="59" spans="1:14" ht="13.5" customHeight="1" x14ac:dyDescent="0.2">
      <c r="A59" s="86" t="s">
        <v>54</v>
      </c>
      <c r="B59" s="86" t="s">
        <v>20</v>
      </c>
      <c r="C59" s="614" t="s">
        <v>349</v>
      </c>
      <c r="D59" s="615"/>
      <c r="E59" s="615"/>
      <c r="F59" s="615"/>
      <c r="G59" s="615"/>
      <c r="H59" s="615"/>
      <c r="I59" s="616"/>
      <c r="J59" s="614" t="s">
        <v>70</v>
      </c>
      <c r="K59" s="621"/>
      <c r="L59" s="621"/>
      <c r="M59" s="621"/>
      <c r="N59" s="149"/>
    </row>
    <row r="60" spans="1:14" ht="22.5" customHeight="1" x14ac:dyDescent="0.2">
      <c r="A60" s="87"/>
      <c r="B60" s="87"/>
      <c r="C60" s="150" t="s">
        <v>63</v>
      </c>
      <c r="D60" s="150" t="s">
        <v>72</v>
      </c>
      <c r="E60" s="150" t="s">
        <v>64</v>
      </c>
      <c r="F60" s="607" t="s">
        <v>68</v>
      </c>
      <c r="G60" s="608"/>
      <c r="H60" s="150"/>
      <c r="I60" s="427"/>
      <c r="J60" s="609" t="s">
        <v>207</v>
      </c>
      <c r="K60" s="428" t="s">
        <v>71</v>
      </c>
      <c r="L60" s="614" t="s">
        <v>76</v>
      </c>
      <c r="M60" s="617"/>
    </row>
    <row r="61" spans="1:14" ht="22.5" customHeight="1" x14ac:dyDescent="0.2">
      <c r="A61" s="87"/>
      <c r="B61" s="87"/>
      <c r="C61" s="150"/>
      <c r="D61" s="150"/>
      <c r="E61" s="150"/>
      <c r="F61" s="415" t="s">
        <v>22</v>
      </c>
      <c r="G61" s="415" t="s">
        <v>23</v>
      </c>
      <c r="H61" s="150" t="s">
        <v>69</v>
      </c>
      <c r="I61" s="427"/>
      <c r="J61" s="610"/>
      <c r="K61" s="428"/>
      <c r="L61" s="430"/>
      <c r="M61" s="429"/>
    </row>
    <row r="62" spans="1:14" ht="13.5" customHeight="1" x14ac:dyDescent="0.2">
      <c r="A62" s="152" t="str">
        <f>'Methods&amp;Limits'!A9</f>
        <v>Research Octane Number (RON)</v>
      </c>
      <c r="B62" s="153" t="str">
        <f>'Methods&amp;Limits'!B9</f>
        <v>--</v>
      </c>
      <c r="C62" s="38" t="str">
        <f>'Methods&amp;Limits'!E9</f>
        <v>EN-ISO 5164</v>
      </c>
      <c r="D62" s="154">
        <f>'Methods&amp;Limits'!F9</f>
        <v>2005</v>
      </c>
      <c r="E62" s="242">
        <f>'Methods&amp;Limits'!G9</f>
        <v>0.7</v>
      </c>
      <c r="F62" s="38">
        <f>'Methods&amp;Limits'!H9</f>
        <v>94.587000000000003</v>
      </c>
      <c r="G62" s="216"/>
      <c r="H62" s="276" t="str">
        <f>IF(D17="","",IF(D17&lt;F62,"Yes",""))</f>
        <v>Yes</v>
      </c>
      <c r="I62" s="426"/>
      <c r="J62" s="258"/>
      <c r="K62" s="258"/>
      <c r="L62" s="573"/>
      <c r="M62" s="574"/>
    </row>
    <row r="63" spans="1:14" ht="13.5" customHeight="1" x14ac:dyDescent="0.2">
      <c r="A63" s="155" t="str">
        <f>'Methods&amp;Limits'!A10</f>
        <v>(RON 91 fuel only)</v>
      </c>
      <c r="B63" s="156" t="str">
        <f>'Methods&amp;Limits'!B10</f>
        <v>--</v>
      </c>
      <c r="C63" s="38" t="str">
        <f>'Methods&amp;Limits'!E10</f>
        <v>EN-ISO 5164</v>
      </c>
      <c r="D63" s="157">
        <f>'Methods&amp;Limits'!F10</f>
        <v>2005</v>
      </c>
      <c r="E63" s="243">
        <f>'Methods&amp;Limits'!G10</f>
        <v>0.7</v>
      </c>
      <c r="F63" s="159">
        <f>'Methods&amp;Limits'!H10</f>
        <v>90.587000000000003</v>
      </c>
      <c r="G63" s="159"/>
      <c r="H63" s="276" t="str">
        <f>IF(D17="","",IF(D17&lt;F63,"Yes",""))</f>
        <v>Yes</v>
      </c>
      <c r="I63" s="426"/>
      <c r="J63" s="258"/>
      <c r="K63" s="258"/>
      <c r="L63" s="573"/>
      <c r="M63" s="574"/>
    </row>
    <row r="64" spans="1:14" ht="13.5" customHeight="1" x14ac:dyDescent="0.2">
      <c r="A64" s="152" t="str">
        <f>'Methods&amp;Limits'!A11</f>
        <v>Motor Octane Number (MON)</v>
      </c>
      <c r="B64" s="153" t="str">
        <f>'Methods&amp;Limits'!B11</f>
        <v>--</v>
      </c>
      <c r="C64" s="38" t="str">
        <f>'Methods&amp;Limits'!E11</f>
        <v>EN-ISO 5163</v>
      </c>
      <c r="D64" s="157">
        <f>'Methods&amp;Limits'!F11</f>
        <v>2005</v>
      </c>
      <c r="E64" s="243">
        <f>'Methods&amp;Limits'!G11</f>
        <v>0.9</v>
      </c>
      <c r="F64" s="159">
        <f>'Methods&amp;Limits'!H11</f>
        <v>84.468999999999994</v>
      </c>
      <c r="G64" s="159"/>
      <c r="H64" s="276" t="str">
        <f>IF(D18="","",IF(D18&lt;F64,"Yes",""))</f>
        <v>Yes</v>
      </c>
      <c r="I64" s="426"/>
      <c r="J64" s="258"/>
      <c r="K64" s="258"/>
      <c r="L64" s="573"/>
      <c r="M64" s="574"/>
    </row>
    <row r="65" spans="1:13" ht="13.5" customHeight="1" x14ac:dyDescent="0.2">
      <c r="A65" s="155" t="str">
        <f>'Methods&amp;Limits'!A12</f>
        <v>(RON 91 fuel only)</v>
      </c>
      <c r="B65" s="156" t="str">
        <f>'Methods&amp;Limits'!B12</f>
        <v>--</v>
      </c>
      <c r="C65" s="38" t="str">
        <f>'Methods&amp;Limits'!E12</f>
        <v>EN-ISO 5163</v>
      </c>
      <c r="D65" s="157">
        <f>'Methods&amp;Limits'!F12</f>
        <v>2005</v>
      </c>
      <c r="E65" s="243">
        <f>'Methods&amp;Limits'!G12</f>
        <v>0.9</v>
      </c>
      <c r="F65" s="159">
        <f>'Methods&amp;Limits'!H12</f>
        <v>80.468999999999994</v>
      </c>
      <c r="G65" s="159"/>
      <c r="H65" s="276" t="str">
        <f>IF(D18="","",IF(D18&lt;F65,"Yes",""))</f>
        <v>Yes</v>
      </c>
      <c r="I65" s="426"/>
      <c r="J65" s="258"/>
      <c r="K65" s="258"/>
      <c r="L65" s="573"/>
      <c r="M65" s="574"/>
    </row>
    <row r="66" spans="1:13" ht="13.5" customHeight="1" x14ac:dyDescent="0.2">
      <c r="A66" s="152" t="str">
        <f>'Methods&amp;Limits'!A13</f>
        <v>Vapour Pressure, DVPE</v>
      </c>
      <c r="B66" s="153"/>
      <c r="C66" s="160"/>
      <c r="D66" s="161"/>
      <c r="E66" s="244"/>
      <c r="F66" s="162"/>
      <c r="G66" s="163"/>
      <c r="H66" s="277"/>
      <c r="I66" s="285"/>
      <c r="J66" s="285"/>
      <c r="K66" s="285"/>
      <c r="L66" s="285"/>
      <c r="M66" s="211"/>
    </row>
    <row r="67" spans="1:13" ht="13.5" customHeight="1" x14ac:dyDescent="0.2">
      <c r="A67" s="164" t="str">
        <f>'Methods&amp;Limits'!A14</f>
        <v>--summer period (normal)</v>
      </c>
      <c r="B67" s="165" t="str">
        <f>'Methods&amp;Limits'!B14</f>
        <v>kPa</v>
      </c>
      <c r="C67" s="38" t="str">
        <f>'Methods&amp;Limits'!E14</f>
        <v>EN 13016-1</v>
      </c>
      <c r="D67" s="157">
        <f>'Methods&amp;Limits'!F14</f>
        <v>2007</v>
      </c>
      <c r="E67" s="243">
        <f>'Methods&amp;Limits'!G14</f>
        <v>2.2000000000000002</v>
      </c>
      <c r="F67" s="158"/>
      <c r="G67" s="166">
        <f>'Methods&amp;Limits'!I14</f>
        <v>61.298000000000002</v>
      </c>
      <c r="H67" s="276"/>
      <c r="I67" s="426"/>
      <c r="J67" s="258"/>
      <c r="K67" s="258"/>
      <c r="L67" s="573"/>
      <c r="M67" s="574"/>
    </row>
    <row r="68" spans="1:13" ht="13.5" customHeight="1" x14ac:dyDescent="0.2">
      <c r="A68" s="167" t="str">
        <f>'Methods&amp;Limits'!A15</f>
        <v>-- Petrol with bioethanol content 0-2</v>
      </c>
      <c r="B68" s="165" t="str">
        <f>'Methods&amp;Limits'!B15</f>
        <v>kPa</v>
      </c>
      <c r="C68" s="38" t="str">
        <f>'Methods&amp;Limits'!E15</f>
        <v>EN 1601</v>
      </c>
      <c r="D68" s="157">
        <f>'Methods&amp;Limits'!F15</f>
        <v>1997</v>
      </c>
      <c r="E68" s="243">
        <f>'Methods&amp;Limits'!G15</f>
        <v>2.2999999999999998</v>
      </c>
      <c r="F68" s="158"/>
      <c r="G68" s="166">
        <f>'Methods&amp;Limits'!I15</f>
        <v>67.307000000000002</v>
      </c>
      <c r="H68" s="276"/>
      <c r="I68" s="426"/>
      <c r="J68" s="258"/>
      <c r="K68" s="258"/>
      <c r="L68" s="573"/>
      <c r="M68" s="574"/>
    </row>
    <row r="69" spans="1:13" ht="13.5" customHeight="1" x14ac:dyDescent="0.2">
      <c r="A69" s="168" t="str">
        <f>'Methods&amp;Limits'!A16</f>
        <v>-- Petrol with bioethanol content 2-4</v>
      </c>
      <c r="B69" s="165" t="str">
        <f>'Methods&amp;Limits'!B16</f>
        <v>kPa</v>
      </c>
      <c r="C69" s="38" t="str">
        <f>'Methods&amp;Limits'!E16</f>
        <v>EN 1601</v>
      </c>
      <c r="D69" s="157">
        <f>'Methods&amp;Limits'!F16</f>
        <v>1997</v>
      </c>
      <c r="E69" s="243">
        <f>'Methods&amp;Limits'!G16</f>
        <v>2.2999999999999998</v>
      </c>
      <c r="F69" s="158"/>
      <c r="G69" s="166">
        <f>'Methods&amp;Limits'!I16</f>
        <v>69.156999999999996</v>
      </c>
      <c r="H69" s="276"/>
      <c r="I69" s="426"/>
      <c r="J69" s="258"/>
      <c r="K69" s="258"/>
      <c r="L69" s="573"/>
      <c r="M69" s="574"/>
    </row>
    <row r="70" spans="1:13" ht="13.5" customHeight="1" x14ac:dyDescent="0.2">
      <c r="A70" s="168" t="str">
        <f>'Methods&amp;Limits'!A17</f>
        <v>-- Petrol with bioethanol content 4-6</v>
      </c>
      <c r="B70" s="165" t="str">
        <f>'Methods&amp;Limits'!B17</f>
        <v>kPa</v>
      </c>
      <c r="C70" s="38" t="str">
        <f>'Methods&amp;Limits'!E17</f>
        <v>EN 1601</v>
      </c>
      <c r="D70" s="157">
        <f>'Methods&amp;Limits'!F17</f>
        <v>1997</v>
      </c>
      <c r="E70" s="243">
        <f>'Methods&amp;Limits'!G17</f>
        <v>2.2999999999999998</v>
      </c>
      <c r="F70" s="158"/>
      <c r="G70" s="166">
        <f>'Methods&amp;Limits'!I17</f>
        <v>69.356999999999999</v>
      </c>
      <c r="H70" s="276"/>
      <c r="I70" s="426"/>
      <c r="J70" s="258"/>
      <c r="K70" s="258"/>
      <c r="L70" s="573"/>
      <c r="M70" s="574"/>
    </row>
    <row r="71" spans="1:13" ht="13.5" customHeight="1" x14ac:dyDescent="0.2">
      <c r="A71" s="168" t="str">
        <f>'Methods&amp;Limits'!A18</f>
        <v>-- Petrol with bioethanol content 6-8</v>
      </c>
      <c r="B71" s="165" t="str">
        <f>'Methods&amp;Limits'!B18</f>
        <v>kPa</v>
      </c>
      <c r="C71" s="38" t="str">
        <f>'Methods&amp;Limits'!E18</f>
        <v>EN 1601</v>
      </c>
      <c r="D71" s="157">
        <f>'Methods&amp;Limits'!F18</f>
        <v>1997</v>
      </c>
      <c r="E71" s="243">
        <f>'Methods&amp;Limits'!G18</f>
        <v>2.2999999999999998</v>
      </c>
      <c r="F71" s="158"/>
      <c r="G71" s="166">
        <f>'Methods&amp;Limits'!I18</f>
        <v>69.236999999999995</v>
      </c>
      <c r="H71" s="276"/>
      <c r="I71" s="426"/>
      <c r="J71" s="258"/>
      <c r="K71" s="258"/>
      <c r="L71" s="573"/>
      <c r="M71" s="574"/>
    </row>
    <row r="72" spans="1:13" ht="13.5" customHeight="1" x14ac:dyDescent="0.2">
      <c r="A72" s="168" t="str">
        <f>'Methods&amp;Limits'!A19</f>
        <v>-- Petrol with bioethanol content 8-10</v>
      </c>
      <c r="B72" s="165" t="str">
        <f>'Methods&amp;Limits'!B19</f>
        <v>kPa</v>
      </c>
      <c r="C72" s="38" t="str">
        <f>'Methods&amp;Limits'!E19</f>
        <v>EN 1601</v>
      </c>
      <c r="D72" s="157">
        <f>'Methods&amp;Limits'!F19</f>
        <v>1997</v>
      </c>
      <c r="E72" s="243">
        <f>'Methods&amp;Limits'!G19</f>
        <v>2.2999999999999998</v>
      </c>
      <c r="F72" s="158"/>
      <c r="G72" s="166">
        <f>'Methods&amp;Limits'!I19</f>
        <v>69.117000000000004</v>
      </c>
      <c r="H72" s="276"/>
      <c r="I72" s="426"/>
      <c r="J72" s="258"/>
      <c r="K72" s="258"/>
      <c r="L72" s="573"/>
      <c r="M72" s="574"/>
    </row>
    <row r="73" spans="1:13" ht="22.5" customHeight="1" x14ac:dyDescent="0.2">
      <c r="A73" s="169" t="str">
        <f>'Methods&amp;Limits'!A20</f>
        <v>--summer period (arctic or severe weather conditions)</v>
      </c>
      <c r="B73" s="156" t="str">
        <f>'Methods&amp;Limits'!B20</f>
        <v>kPa</v>
      </c>
      <c r="C73" s="38" t="str">
        <f>'Methods&amp;Limits'!E20</f>
        <v>EN 13016-1</v>
      </c>
      <c r="D73" s="34">
        <f>'Methods&amp;Limits'!F20</f>
        <v>2007</v>
      </c>
      <c r="E73" s="243">
        <f>'Methods&amp;Limits'!G20</f>
        <v>2.2999999999999998</v>
      </c>
      <c r="F73" s="158"/>
      <c r="G73" s="166">
        <f>'Methods&amp;Limits'!I20</f>
        <v>71.356999999999999</v>
      </c>
      <c r="H73" s="276"/>
      <c r="I73" s="426"/>
      <c r="J73" s="258"/>
      <c r="K73" s="258"/>
      <c r="L73" s="573"/>
      <c r="M73" s="574"/>
    </row>
    <row r="74" spans="1:13" ht="13.5" customHeight="1" x14ac:dyDescent="0.2">
      <c r="A74" s="152" t="str">
        <f>'Methods&amp;Limits'!A21</f>
        <v>Distillation *</v>
      </c>
      <c r="B74" s="153"/>
      <c r="C74" s="160"/>
      <c r="D74" s="161"/>
      <c r="E74" s="244"/>
      <c r="F74" s="162"/>
      <c r="G74" s="163"/>
      <c r="H74" s="277"/>
      <c r="I74" s="285"/>
      <c r="J74" s="285"/>
      <c r="K74" s="285"/>
      <c r="L74" s="285"/>
      <c r="M74" s="211"/>
    </row>
    <row r="75" spans="1:13" ht="13.5" customHeight="1" x14ac:dyDescent="0.2">
      <c r="A75" s="164" t="str">
        <f>'Methods&amp;Limits'!A22</f>
        <v>--evaporated at 100 oC</v>
      </c>
      <c r="B75" s="165" t="str">
        <f>'Methods&amp;Limits'!B22</f>
        <v>% V/V</v>
      </c>
      <c r="C75" s="38" t="str">
        <f>'Methods&amp;Limits'!E22</f>
        <v>EN-ISO 3405</v>
      </c>
      <c r="D75" s="157">
        <f>'Methods&amp;Limits'!F22</f>
        <v>2000</v>
      </c>
      <c r="E75" s="250">
        <f>'Methods&amp;Limits'!G22</f>
        <v>4</v>
      </c>
      <c r="F75" s="159">
        <f>'Methods&amp;Limits'!H22</f>
        <v>43.64</v>
      </c>
      <c r="G75" s="159"/>
      <c r="H75" s="276" t="str">
        <f>IF(D22="","",IF(D22&lt;F75,"Yes",""))</f>
        <v>Yes</v>
      </c>
      <c r="I75" s="426"/>
      <c r="J75" s="258"/>
      <c r="K75" s="258"/>
      <c r="L75" s="573"/>
      <c r="M75" s="574"/>
    </row>
    <row r="76" spans="1:13" ht="13.5" customHeight="1" x14ac:dyDescent="0.2">
      <c r="A76" s="164" t="str">
        <f>'Methods&amp;Limits'!A23</f>
        <v xml:space="preserve">-- evaporated at 150 oC </v>
      </c>
      <c r="B76" s="156" t="str">
        <f>'Methods&amp;Limits'!B23</f>
        <v>% V/V</v>
      </c>
      <c r="C76" s="38" t="str">
        <f>'Methods&amp;Limits'!E23</f>
        <v>EN-ISO 3405</v>
      </c>
      <c r="D76" s="157">
        <f>'Methods&amp;Limits'!F23</f>
        <v>2000</v>
      </c>
      <c r="E76" s="250">
        <f>'Methods&amp;Limits'!G23</f>
        <v>4</v>
      </c>
      <c r="F76" s="159">
        <f>'Methods&amp;Limits'!H23</f>
        <v>72.64</v>
      </c>
      <c r="G76" s="159"/>
      <c r="H76" s="276" t="str">
        <f>IF(D23="","",IF(D23&lt;F76,"Yes",""))</f>
        <v>Yes</v>
      </c>
      <c r="I76" s="426"/>
      <c r="J76" s="258"/>
      <c r="K76" s="258"/>
      <c r="L76" s="573"/>
      <c r="M76" s="574"/>
    </row>
    <row r="77" spans="1:13" ht="13.5" customHeight="1" x14ac:dyDescent="0.2">
      <c r="A77" s="152" t="str">
        <f>'Methods&amp;Limits'!A24</f>
        <v>Hydrocarbon analysis</v>
      </c>
      <c r="B77" s="153"/>
      <c r="C77" s="160"/>
      <c r="D77" s="161"/>
      <c r="E77" s="244"/>
      <c r="F77" s="162"/>
      <c r="G77" s="163"/>
      <c r="H77" s="277" t="str">
        <f>IF(D24&lt;F77,"Yes","")</f>
        <v/>
      </c>
      <c r="I77" s="285"/>
      <c r="J77" s="285"/>
      <c r="K77" s="285"/>
      <c r="L77" s="285"/>
      <c r="M77" s="211"/>
    </row>
    <row r="78" spans="1:13" ht="13.5" customHeight="1" x14ac:dyDescent="0.2">
      <c r="A78" s="164" t="str">
        <f>'Methods&amp;Limits'!A25</f>
        <v>-- Olefins</v>
      </c>
      <c r="B78" s="165" t="str">
        <f>'Methods&amp;Limits'!B25</f>
        <v>% V/V</v>
      </c>
      <c r="C78" s="38" t="str">
        <f>'Methods&amp;Limits'!E25</f>
        <v>EN 15553</v>
      </c>
      <c r="D78" s="157">
        <f>'Methods&amp;Limits'!F25</f>
        <v>2007</v>
      </c>
      <c r="E78" s="243">
        <f>'Methods&amp;Limits'!G25</f>
        <v>6.4</v>
      </c>
      <c r="F78" s="158"/>
      <c r="G78" s="166">
        <f>'Methods&amp;Limits'!I25</f>
        <v>21.776</v>
      </c>
      <c r="H78" s="276" t="str">
        <f>IF($E$25&gt;G78,"Yes","")</f>
        <v/>
      </c>
      <c r="I78" s="426"/>
      <c r="J78" s="258"/>
      <c r="K78" s="258"/>
      <c r="L78" s="573"/>
      <c r="M78" s="574"/>
    </row>
    <row r="79" spans="1:13" ht="13.5" customHeight="1" x14ac:dyDescent="0.2">
      <c r="A79" s="170"/>
      <c r="B79" s="165"/>
      <c r="C79" s="38" t="str">
        <f>'Methods&amp;Limits'!E26</f>
        <v>EN-ISO 22854</v>
      </c>
      <c r="D79" s="157">
        <f>'Methods&amp;Limits'!F26</f>
        <v>2008</v>
      </c>
      <c r="E79" s="243">
        <f>'Methods&amp;Limits'!G26</f>
        <v>2.6</v>
      </c>
      <c r="F79" s="158"/>
      <c r="G79" s="166">
        <f>'Methods&amp;Limits'!I26</f>
        <v>19.533999999999999</v>
      </c>
      <c r="H79" s="276" t="str">
        <f>IF($E$25&gt;G79,"Yes","")</f>
        <v/>
      </c>
      <c r="I79" s="426"/>
      <c r="J79" s="258"/>
      <c r="K79" s="258"/>
      <c r="L79" s="573"/>
      <c r="M79" s="574"/>
    </row>
    <row r="80" spans="1:13" ht="13.5" customHeight="1" x14ac:dyDescent="0.2">
      <c r="A80" s="170" t="str">
        <f>'Methods&amp;Limits'!A27</f>
        <v>*without oxygenates</v>
      </c>
      <c r="B80" s="165"/>
      <c r="C80" s="38" t="str">
        <f>'Methods&amp;Limits'!E27</f>
        <v>EN 15553</v>
      </c>
      <c r="D80" s="157">
        <f>'Methods&amp;Limits'!F27</f>
        <v>2007</v>
      </c>
      <c r="E80" s="243" t="str">
        <f>'Methods&amp;Limits'!G27</f>
        <v>-</v>
      </c>
      <c r="F80" s="158"/>
      <c r="G80" s="166" t="str">
        <f>'Methods&amp;Limits'!I27</f>
        <v>-</v>
      </c>
      <c r="H80" s="276" t="str">
        <f>IF($E$25&gt;G80,"Yes","")</f>
        <v/>
      </c>
      <c r="I80" s="426"/>
      <c r="J80" s="258"/>
      <c r="K80" s="258"/>
      <c r="L80" s="573"/>
      <c r="M80" s="574"/>
    </row>
    <row r="81" spans="1:13" ht="13.5" customHeight="1" x14ac:dyDescent="0.2">
      <c r="A81" s="170"/>
      <c r="B81" s="165"/>
      <c r="C81" s="38" t="str">
        <f>'Methods&amp;Limits'!E28</f>
        <v>EN-ISO 22854</v>
      </c>
      <c r="D81" s="157">
        <f>'Methods&amp;Limits'!F28</f>
        <v>2008</v>
      </c>
      <c r="E81" s="243" t="str">
        <f>'Methods&amp;Limits'!G28</f>
        <v>-</v>
      </c>
      <c r="F81" s="158"/>
      <c r="G81" s="166" t="str">
        <f>'Methods&amp;Limits'!I28</f>
        <v>-</v>
      </c>
      <c r="H81" s="276" t="str">
        <f>IF($E$25&gt;G81,"Yes","")</f>
        <v/>
      </c>
      <c r="I81" s="426"/>
      <c r="J81" s="258"/>
      <c r="K81" s="258"/>
      <c r="L81" s="573"/>
      <c r="M81" s="574"/>
    </row>
    <row r="82" spans="1:13" ht="13.5" customHeight="1" x14ac:dyDescent="0.2">
      <c r="A82" s="164" t="str">
        <f>'Methods&amp;Limits'!A29</f>
        <v>-- Olefins (RON 91 fuel only)***</v>
      </c>
      <c r="B82" s="165" t="str">
        <f>'Methods&amp;Limits'!B29</f>
        <v>% V/V</v>
      </c>
      <c r="C82" s="38" t="str">
        <f>'Methods&amp;Limits'!E29</f>
        <v>ASTM D1319</v>
      </c>
      <c r="D82" s="157">
        <f>'Methods&amp;Limits'!F29</f>
        <v>1995</v>
      </c>
      <c r="E82" s="243">
        <f>'Methods&amp;Limits'!G29</f>
        <v>5.0999999999999996</v>
      </c>
      <c r="F82" s="158"/>
      <c r="G82" s="166">
        <f>'Methods&amp;Limits'!I29</f>
        <v>24.009</v>
      </c>
      <c r="H82" s="276" t="str">
        <f>IF($E$25&gt;G82,"Yes","")</f>
        <v/>
      </c>
      <c r="I82" s="426"/>
      <c r="J82" s="258"/>
      <c r="K82" s="258"/>
      <c r="L82" s="573"/>
      <c r="M82" s="574"/>
    </row>
    <row r="83" spans="1:13" ht="13.5" customHeight="1" x14ac:dyDescent="0.2">
      <c r="A83" s="171" t="str">
        <f>'Methods&amp;Limits'!A30</f>
        <v>-- Aromatics (from 2005)</v>
      </c>
      <c r="B83" s="165"/>
      <c r="C83" s="38" t="str">
        <f>'Methods&amp;Limits'!E30</f>
        <v>EN-ISO 22854</v>
      </c>
      <c r="D83" s="157">
        <f>'Methods&amp;Limits'!F30</f>
        <v>2008</v>
      </c>
      <c r="E83" s="243">
        <f>'Methods&amp;Limits'!G30</f>
        <v>1.7</v>
      </c>
      <c r="F83" s="158"/>
      <c r="G83" s="166">
        <f>'Methods&amp;Limits'!I30</f>
        <v>36.003</v>
      </c>
      <c r="H83" s="276" t="str">
        <f>IF($E$26&gt;G83,"Yes","")</f>
        <v/>
      </c>
      <c r="I83" s="426"/>
      <c r="J83" s="258"/>
      <c r="K83" s="258"/>
      <c r="L83" s="573"/>
      <c r="M83" s="574"/>
    </row>
    <row r="84" spans="1:13" ht="13.5" customHeight="1" x14ac:dyDescent="0.2">
      <c r="A84" s="171" t="str">
        <f>'Methods&amp;Limits'!A31</f>
        <v>-- Benzene</v>
      </c>
      <c r="B84" s="165" t="str">
        <f>'Methods&amp;Limits'!B31</f>
        <v>% V/V</v>
      </c>
      <c r="C84" s="38" t="str">
        <f>'Methods&amp;Limits'!E31</f>
        <v>EN 12177</v>
      </c>
      <c r="D84" s="157">
        <f>'Methods&amp;Limits'!F31</f>
        <v>1998</v>
      </c>
      <c r="E84" s="245">
        <f>'Methods&amp;Limits'!G31</f>
        <v>0.1</v>
      </c>
      <c r="F84" s="158"/>
      <c r="G84" s="166">
        <f>'Methods&amp;Limits'!I31</f>
        <v>1.0589999999999999</v>
      </c>
      <c r="H84" s="276" t="str">
        <f>IF(E27&gt;G84,"Yes","")</f>
        <v/>
      </c>
      <c r="I84" s="426"/>
      <c r="J84" s="258"/>
      <c r="K84" s="258"/>
      <c r="L84" s="573"/>
      <c r="M84" s="574"/>
    </row>
    <row r="85" spans="1:13" ht="13.5" customHeight="1" x14ac:dyDescent="0.2">
      <c r="A85" s="171"/>
      <c r="B85" s="165"/>
      <c r="C85" s="38" t="str">
        <f>'Methods&amp;Limits'!E32</f>
        <v>EN 238</v>
      </c>
      <c r="D85" s="157">
        <f>'Methods&amp;Limits'!F32</f>
        <v>1996</v>
      </c>
      <c r="E85" s="166">
        <f>'Methods&amp;Limits'!G32</f>
        <v>0.17</v>
      </c>
      <c r="F85" s="158"/>
      <c r="G85" s="166">
        <f>'Methods&amp;Limits'!I32</f>
        <v>1.1003000000000001</v>
      </c>
      <c r="H85" s="276" t="str">
        <f>IF(E27&gt;G85,"Yes","")</f>
        <v/>
      </c>
      <c r="I85" s="426"/>
      <c r="J85" s="258"/>
      <c r="K85" s="258"/>
      <c r="L85" s="573"/>
      <c r="M85" s="574"/>
    </row>
    <row r="86" spans="1:13" ht="13.5" customHeight="1" x14ac:dyDescent="0.2">
      <c r="A86" s="172"/>
      <c r="B86" s="156"/>
      <c r="C86" s="38" t="str">
        <f>'Methods&amp;Limits'!E33</f>
        <v>EN-ISO 22854</v>
      </c>
      <c r="D86" s="157">
        <f>'Methods&amp;Limits'!F33</f>
        <v>2008</v>
      </c>
      <c r="E86" s="166">
        <f>'Methods&amp;Limits'!G33</f>
        <v>0.05</v>
      </c>
      <c r="F86" s="158"/>
      <c r="G86" s="166">
        <f>'Methods&amp;Limits'!I33</f>
        <v>1.0295000000000001</v>
      </c>
      <c r="H86" s="276" t="str">
        <f>IF(E27&gt;G86,"Yes","")</f>
        <v/>
      </c>
      <c r="I86" s="426"/>
      <c r="J86" s="258"/>
      <c r="K86" s="258"/>
      <c r="L86" s="573"/>
      <c r="M86" s="574"/>
    </row>
    <row r="87" spans="1:13" ht="13.5" customHeight="1" x14ac:dyDescent="0.2">
      <c r="A87" s="241" t="str">
        <f>'Methods&amp;Limits'!A34</f>
        <v>Oxygen content</v>
      </c>
      <c r="B87" s="153" t="str">
        <f>'Methods&amp;Limits'!B34</f>
        <v>% (m/m)</v>
      </c>
      <c r="C87" s="175" t="str">
        <f>'Methods&amp;Limits'!E34</f>
        <v>EN 1601</v>
      </c>
      <c r="D87" s="157">
        <f>'Methods&amp;Limits'!F34</f>
        <v>1997</v>
      </c>
      <c r="E87" s="243">
        <f>'Methods&amp;Limits'!G34</f>
        <v>0.41</v>
      </c>
      <c r="F87" s="158"/>
      <c r="G87" s="166">
        <f>'Methods&amp;Limits'!I34</f>
        <v>3.9419</v>
      </c>
      <c r="H87" s="276" t="str">
        <f>IF(E28&gt;G87,"Yes","")</f>
        <v/>
      </c>
      <c r="I87" s="426"/>
      <c r="J87" s="258"/>
      <c r="K87" s="258"/>
      <c r="L87" s="573"/>
      <c r="M87" s="574"/>
    </row>
    <row r="88" spans="1:13" ht="13.5" customHeight="1" x14ac:dyDescent="0.2">
      <c r="A88" s="174"/>
      <c r="B88" s="156"/>
      <c r="C88" s="175" t="str">
        <f>'Methods&amp;Limits'!E35</f>
        <v>EN 1601</v>
      </c>
      <c r="D88" s="157">
        <f>'Methods&amp;Limits'!F35</f>
        <v>1997</v>
      </c>
      <c r="E88" s="243">
        <f>'Methods&amp;Limits'!G35</f>
        <v>0.41</v>
      </c>
      <c r="F88" s="158"/>
      <c r="G88" s="166">
        <f>'Methods&amp;Limits'!I35</f>
        <v>2.9419</v>
      </c>
      <c r="H88" s="276" t="str">
        <f>IF(E29&gt;G88,"Yes","")</f>
        <v/>
      </c>
      <c r="I88" s="426"/>
      <c r="J88" s="258"/>
      <c r="K88" s="258"/>
      <c r="L88" s="573"/>
      <c r="M88" s="574"/>
    </row>
    <row r="89" spans="1:13" ht="13.5" customHeight="1" x14ac:dyDescent="0.2">
      <c r="A89" s="173" t="str">
        <f>'Methods&amp;Limits'!A36</f>
        <v>Oxygenates</v>
      </c>
      <c r="B89" s="153"/>
      <c r="C89" s="160"/>
      <c r="D89" s="161"/>
      <c r="E89" s="244"/>
      <c r="F89" s="162"/>
      <c r="G89" s="163"/>
      <c r="H89" s="277"/>
      <c r="I89" s="285"/>
      <c r="J89" s="285"/>
      <c r="K89" s="285"/>
      <c r="L89" s="285"/>
      <c r="M89" s="211"/>
    </row>
    <row r="90" spans="1:13" ht="13.5" customHeight="1" x14ac:dyDescent="0.2">
      <c r="A90" s="171" t="str">
        <f>'Methods&amp;Limits'!A37</f>
        <v>-- Methanol</v>
      </c>
      <c r="B90" s="165" t="str">
        <f>'Methods&amp;Limits'!B37</f>
        <v>% V/V</v>
      </c>
      <c r="C90" s="38" t="str">
        <f>'Methods&amp;Limits'!E37</f>
        <v>EN 1601</v>
      </c>
      <c r="D90" s="157">
        <f>'Methods&amp;Limits'!F37</f>
        <v>1997</v>
      </c>
      <c r="E90" s="243">
        <f>'Methods&amp;Limits'!G37</f>
        <v>0.3</v>
      </c>
      <c r="F90" s="158"/>
      <c r="G90" s="166">
        <f>'Methods&amp;Limits'!I37</f>
        <v>3.177</v>
      </c>
      <c r="H90" s="276" t="str">
        <f t="shared" ref="H90:H96" si="0">IF(E31&gt;G90,"Yes","")</f>
        <v/>
      </c>
      <c r="I90" s="426"/>
      <c r="J90" s="258"/>
      <c r="K90" s="258"/>
      <c r="L90" s="573"/>
      <c r="M90" s="574"/>
    </row>
    <row r="91" spans="1:13" ht="13.5" customHeight="1" x14ac:dyDescent="0.2">
      <c r="A91" s="171" t="str">
        <f>'Methods&amp;Limits'!A38</f>
        <v>-- Ethanol</v>
      </c>
      <c r="B91" s="165" t="str">
        <f>'Methods&amp;Limits'!B38</f>
        <v>% V/V</v>
      </c>
      <c r="C91" s="38" t="str">
        <f>'Methods&amp;Limits'!E38</f>
        <v>EN 1601</v>
      </c>
      <c r="D91" s="157">
        <f>'Methods&amp;Limits'!F38</f>
        <v>1997</v>
      </c>
      <c r="E91" s="243">
        <f>'Methods&amp;Limits'!G38</f>
        <v>0.8</v>
      </c>
      <c r="F91" s="158"/>
      <c r="G91" s="166">
        <f>'Methods&amp;Limits'!I38</f>
        <v>10.472</v>
      </c>
      <c r="H91" s="276" t="str">
        <f t="shared" si="0"/>
        <v/>
      </c>
      <c r="I91" s="426"/>
      <c r="J91" s="258"/>
      <c r="K91" s="258"/>
      <c r="L91" s="573"/>
      <c r="M91" s="574"/>
    </row>
    <row r="92" spans="1:13" ht="13.5" customHeight="1" x14ac:dyDescent="0.2">
      <c r="A92" s="171" t="str">
        <f>'Methods&amp;Limits'!A39</f>
        <v>-- Iso-propyl alcohol</v>
      </c>
      <c r="B92" s="165" t="str">
        <f>'Methods&amp;Limits'!B39</f>
        <v>% V/V</v>
      </c>
      <c r="C92" s="38" t="str">
        <f>'Methods&amp;Limits'!E39</f>
        <v>EN 1601</v>
      </c>
      <c r="D92" s="157">
        <f>'Methods&amp;Limits'!F39</f>
        <v>1997</v>
      </c>
      <c r="E92" s="243">
        <f>'Methods&amp;Limits'!G39</f>
        <v>0.9</v>
      </c>
      <c r="F92" s="158"/>
      <c r="G92" s="166">
        <f>'Methods&amp;Limits'!I39</f>
        <v>12.531000000000001</v>
      </c>
      <c r="H92" s="276" t="str">
        <f t="shared" si="0"/>
        <v/>
      </c>
      <c r="I92" s="426"/>
      <c r="J92" s="258"/>
      <c r="K92" s="258"/>
      <c r="L92" s="573"/>
      <c r="M92" s="574"/>
    </row>
    <row r="93" spans="1:13" ht="13.5" customHeight="1" x14ac:dyDescent="0.2">
      <c r="A93" s="171" t="str">
        <f>'Methods&amp;Limits'!A40</f>
        <v>-- Tert-butyl alcohol</v>
      </c>
      <c r="B93" s="165" t="str">
        <f>'Methods&amp;Limits'!B40</f>
        <v>% V/V</v>
      </c>
      <c r="C93" s="38" t="str">
        <f>'Methods&amp;Limits'!E40</f>
        <v>EN 1601</v>
      </c>
      <c r="D93" s="157">
        <f>'Methods&amp;Limits'!F40</f>
        <v>1997</v>
      </c>
      <c r="E93" s="243">
        <f>'Methods&amp;Limits'!G40</f>
        <v>1</v>
      </c>
      <c r="F93" s="158"/>
      <c r="G93" s="166">
        <f>'Methods&amp;Limits'!I40</f>
        <v>15.59</v>
      </c>
      <c r="H93" s="276" t="str">
        <f t="shared" si="0"/>
        <v/>
      </c>
      <c r="I93" s="426"/>
      <c r="J93" s="258"/>
      <c r="K93" s="258"/>
      <c r="L93" s="573"/>
      <c r="M93" s="574"/>
    </row>
    <row r="94" spans="1:13" ht="13.5" customHeight="1" x14ac:dyDescent="0.2">
      <c r="A94" s="171" t="str">
        <f>'Methods&amp;Limits'!A41</f>
        <v>-- Iso-butyl alcohol</v>
      </c>
      <c r="B94" s="165" t="str">
        <f>'Methods&amp;Limits'!B41</f>
        <v>% V/V</v>
      </c>
      <c r="C94" s="38" t="str">
        <f>'Methods&amp;Limits'!E41</f>
        <v>EN 1601</v>
      </c>
      <c r="D94" s="157">
        <f>'Methods&amp;Limits'!F41</f>
        <v>1997</v>
      </c>
      <c r="E94" s="243">
        <f>'Methods&amp;Limits'!G41</f>
        <v>1</v>
      </c>
      <c r="F94" s="158"/>
      <c r="G94" s="166">
        <f>'Methods&amp;Limits'!I41</f>
        <v>15.59</v>
      </c>
      <c r="H94" s="276" t="str">
        <f t="shared" si="0"/>
        <v/>
      </c>
      <c r="I94" s="426"/>
      <c r="J94" s="258"/>
      <c r="K94" s="258"/>
      <c r="L94" s="573"/>
      <c r="M94" s="574"/>
    </row>
    <row r="95" spans="1:13" ht="13.5" customHeight="1" x14ac:dyDescent="0.2">
      <c r="A95" s="174" t="str">
        <f>'Methods&amp;Limits'!A42</f>
        <v>-- Ethers with 5 or more carbon atoms per molecule</v>
      </c>
      <c r="B95" s="165" t="str">
        <f>'Methods&amp;Limits'!B42</f>
        <v>% V/V</v>
      </c>
      <c r="C95" s="38" t="str">
        <f>'Methods&amp;Limits'!E42</f>
        <v>EN 1601</v>
      </c>
      <c r="D95" s="157">
        <f>'Methods&amp;Limits'!F42</f>
        <v>1997</v>
      </c>
      <c r="E95" s="243">
        <f>'Methods&amp;Limits'!G42</f>
        <v>1</v>
      </c>
      <c r="F95" s="158"/>
      <c r="G95" s="166">
        <f>'Methods&amp;Limits'!I42</f>
        <v>22.59</v>
      </c>
      <c r="H95" s="276" t="str">
        <f t="shared" si="0"/>
        <v/>
      </c>
      <c r="I95" s="426"/>
      <c r="J95" s="258"/>
      <c r="K95" s="258"/>
      <c r="L95" s="573"/>
      <c r="M95" s="574"/>
    </row>
    <row r="96" spans="1:13" ht="13.5" customHeight="1" x14ac:dyDescent="0.2">
      <c r="A96" s="174" t="str">
        <f>'Methods&amp;Limits'!A43</f>
        <v>-- other oxygenates</v>
      </c>
      <c r="B96" s="156" t="str">
        <f>'Methods&amp;Limits'!B43</f>
        <v>% V/V</v>
      </c>
      <c r="C96" s="175" t="str">
        <f>'Methods&amp;Limits'!E43</f>
        <v>EN 1601</v>
      </c>
      <c r="D96" s="157">
        <f>'Methods&amp;Limits'!F43</f>
        <v>1997</v>
      </c>
      <c r="E96" s="243">
        <f>'Methods&amp;Limits'!G43</f>
        <v>1</v>
      </c>
      <c r="F96" s="158"/>
      <c r="G96" s="166">
        <f>'Methods&amp;Limits'!I43</f>
        <v>15.59</v>
      </c>
      <c r="H96" s="276" t="str">
        <f t="shared" si="0"/>
        <v/>
      </c>
      <c r="I96" s="426"/>
      <c r="J96" s="258"/>
      <c r="K96" s="258"/>
      <c r="L96" s="573"/>
      <c r="M96" s="574"/>
    </row>
    <row r="97" spans="1:13" ht="13.5" customHeight="1" x14ac:dyDescent="0.2">
      <c r="A97" s="241" t="str">
        <f>'Methods&amp;Limits'!A44</f>
        <v>Oxygen content</v>
      </c>
      <c r="B97" s="153" t="str">
        <f>'Methods&amp;Limits'!B44</f>
        <v>% (m/m)</v>
      </c>
      <c r="C97" s="175" t="str">
        <f>'Methods&amp;Limits'!E44</f>
        <v>EN 13132</v>
      </c>
      <c r="D97" s="157">
        <f>'Methods&amp;Limits'!F44</f>
        <v>2000</v>
      </c>
      <c r="E97" s="243">
        <f>'Methods&amp;Limits'!G44</f>
        <v>0.3</v>
      </c>
      <c r="F97" s="158"/>
      <c r="G97" s="166">
        <f>'Methods&amp;Limits'!I44</f>
        <v>3.8770000000000002</v>
      </c>
      <c r="H97" s="276" t="str">
        <f>IF(E28&gt;G97,"Yes","")</f>
        <v/>
      </c>
      <c r="I97" s="426"/>
      <c r="J97" s="258"/>
      <c r="K97" s="258"/>
      <c r="L97" s="573"/>
      <c r="M97" s="574"/>
    </row>
    <row r="98" spans="1:13" ht="13.5" customHeight="1" x14ac:dyDescent="0.2">
      <c r="A98" s="174"/>
      <c r="B98" s="156"/>
      <c r="C98" s="175" t="str">
        <f>'Methods&amp;Limits'!E45</f>
        <v>EN 13132</v>
      </c>
      <c r="D98" s="157">
        <f>'Methods&amp;Limits'!F45</f>
        <v>2000</v>
      </c>
      <c r="E98" s="243">
        <f>'Methods&amp;Limits'!G45</f>
        <v>0.3</v>
      </c>
      <c r="F98" s="158"/>
      <c r="G98" s="166">
        <f>'Methods&amp;Limits'!I45</f>
        <v>2.8770000000000002</v>
      </c>
      <c r="H98" s="276" t="str">
        <f>IF(E29&gt;G98,"Yes","")</f>
        <v/>
      </c>
      <c r="I98" s="426"/>
      <c r="J98" s="258"/>
      <c r="K98" s="258"/>
      <c r="L98" s="573"/>
      <c r="M98" s="574"/>
    </row>
    <row r="99" spans="1:13" ht="13.5" customHeight="1" x14ac:dyDescent="0.2">
      <c r="A99" s="176" t="str">
        <f>'Methods&amp;Limits'!A46</f>
        <v>Oxygenates</v>
      </c>
      <c r="B99" s="153"/>
      <c r="C99" s="160"/>
      <c r="D99" s="161"/>
      <c r="E99" s="244"/>
      <c r="F99" s="162"/>
      <c r="G99" s="163"/>
      <c r="H99" s="277"/>
      <c r="I99" s="285"/>
      <c r="J99" s="285"/>
      <c r="K99" s="285"/>
      <c r="L99" s="285"/>
      <c r="M99" s="211"/>
    </row>
    <row r="100" spans="1:13" ht="13.5" customHeight="1" x14ac:dyDescent="0.2">
      <c r="A100" s="174" t="str">
        <f>'Methods&amp;Limits'!A47</f>
        <v>-- Methanol</v>
      </c>
      <c r="B100" s="165" t="str">
        <f>'Methods&amp;Limits'!B47</f>
        <v>% V/V</v>
      </c>
      <c r="C100" s="175" t="str">
        <f>'Methods&amp;Limits'!E47</f>
        <v>EN 13132</v>
      </c>
      <c r="D100" s="157">
        <f>'Methods&amp;Limits'!F47</f>
        <v>2000</v>
      </c>
      <c r="E100" s="243">
        <f>'Methods&amp;Limits'!G47</f>
        <v>0.3</v>
      </c>
      <c r="F100" s="158"/>
      <c r="G100" s="166">
        <f>'Methods&amp;Limits'!I47</f>
        <v>3.177</v>
      </c>
      <c r="H100" s="276" t="str">
        <f t="shared" ref="H100:H106" si="1">IF(E31&gt;G100,"Yes","")</f>
        <v/>
      </c>
      <c r="I100" s="426"/>
      <c r="J100" s="258"/>
      <c r="K100" s="258"/>
      <c r="L100" s="573"/>
      <c r="M100" s="574"/>
    </row>
    <row r="101" spans="1:13" ht="13.5" customHeight="1" x14ac:dyDescent="0.2">
      <c r="A101" s="174" t="str">
        <f>'Methods&amp;Limits'!A48</f>
        <v>-- Ethanol</v>
      </c>
      <c r="B101" s="165" t="str">
        <f>'Methods&amp;Limits'!B48</f>
        <v>% V/V</v>
      </c>
      <c r="C101" s="175" t="str">
        <f>'Methods&amp;Limits'!E48</f>
        <v>EN 13132</v>
      </c>
      <c r="D101" s="157">
        <f>'Methods&amp;Limits'!F48</f>
        <v>2000</v>
      </c>
      <c r="E101" s="243">
        <f>'Methods&amp;Limits'!G48</f>
        <v>0.8</v>
      </c>
      <c r="F101" s="158"/>
      <c r="G101" s="166">
        <f>'Methods&amp;Limits'!I48</f>
        <v>10.472</v>
      </c>
      <c r="H101" s="276" t="str">
        <f t="shared" si="1"/>
        <v/>
      </c>
      <c r="I101" s="426"/>
      <c r="J101" s="258"/>
      <c r="K101" s="258"/>
      <c r="L101" s="573"/>
      <c r="M101" s="574"/>
    </row>
    <row r="102" spans="1:13" ht="13.5" customHeight="1" x14ac:dyDescent="0.2">
      <c r="A102" s="174" t="str">
        <f>'Methods&amp;Limits'!A49</f>
        <v>-- Iso-propyl alcohol</v>
      </c>
      <c r="B102" s="165" t="str">
        <f>'Methods&amp;Limits'!B49</f>
        <v>% V/V</v>
      </c>
      <c r="C102" s="175" t="str">
        <f>'Methods&amp;Limits'!E49</f>
        <v>EN 13132</v>
      </c>
      <c r="D102" s="157">
        <f>'Methods&amp;Limits'!F49</f>
        <v>2000</v>
      </c>
      <c r="E102" s="243">
        <f>'Methods&amp;Limits'!G49</f>
        <v>0.8</v>
      </c>
      <c r="F102" s="158"/>
      <c r="G102" s="166">
        <f>'Methods&amp;Limits'!I49</f>
        <v>12.472</v>
      </c>
      <c r="H102" s="276" t="str">
        <f t="shared" si="1"/>
        <v/>
      </c>
      <c r="I102" s="426"/>
      <c r="J102" s="258"/>
      <c r="K102" s="258"/>
      <c r="L102" s="573"/>
      <c r="M102" s="574"/>
    </row>
    <row r="103" spans="1:13" ht="13.5" customHeight="1" x14ac:dyDescent="0.2">
      <c r="A103" s="174" t="str">
        <f>'Methods&amp;Limits'!A50</f>
        <v>-- Tert-butyl alcohol</v>
      </c>
      <c r="B103" s="165" t="str">
        <f>'Methods&amp;Limits'!B50</f>
        <v>% V/V</v>
      </c>
      <c r="C103" s="175" t="str">
        <f>'Methods&amp;Limits'!E50</f>
        <v>EN 13132</v>
      </c>
      <c r="D103" s="157">
        <f>'Methods&amp;Limits'!F50</f>
        <v>2000</v>
      </c>
      <c r="E103" s="243">
        <f>'Methods&amp;Limits'!G50</f>
        <v>1</v>
      </c>
      <c r="F103" s="158"/>
      <c r="G103" s="166">
        <f>'Methods&amp;Limits'!I50</f>
        <v>15.59</v>
      </c>
      <c r="H103" s="276" t="str">
        <f t="shared" si="1"/>
        <v/>
      </c>
      <c r="I103" s="426"/>
      <c r="J103" s="258"/>
      <c r="K103" s="258"/>
      <c r="L103" s="573"/>
      <c r="M103" s="574"/>
    </row>
    <row r="104" spans="1:13" ht="13.5" customHeight="1" x14ac:dyDescent="0.2">
      <c r="A104" s="174" t="str">
        <f>'Methods&amp;Limits'!A51</f>
        <v>-- Iso-butyl alcohol</v>
      </c>
      <c r="B104" s="165" t="str">
        <f>'Methods&amp;Limits'!B51</f>
        <v>% V/V</v>
      </c>
      <c r="C104" s="175" t="str">
        <f>'Methods&amp;Limits'!E51</f>
        <v>EN 13132</v>
      </c>
      <c r="D104" s="157">
        <f>'Methods&amp;Limits'!F51</f>
        <v>2000</v>
      </c>
      <c r="E104" s="243">
        <f>'Methods&amp;Limits'!G51</f>
        <v>1</v>
      </c>
      <c r="F104" s="158"/>
      <c r="G104" s="166">
        <f>'Methods&amp;Limits'!I51</f>
        <v>15.59</v>
      </c>
      <c r="H104" s="276" t="str">
        <f t="shared" si="1"/>
        <v/>
      </c>
      <c r="I104" s="426"/>
      <c r="J104" s="258"/>
      <c r="K104" s="258"/>
      <c r="L104" s="573"/>
      <c r="M104" s="574"/>
    </row>
    <row r="105" spans="1:13" ht="13.5" customHeight="1" x14ac:dyDescent="0.2">
      <c r="A105" s="174" t="str">
        <f>'Methods&amp;Limits'!A52</f>
        <v>-- Ethers with 5 or more carbon atoms per molecule</v>
      </c>
      <c r="B105" s="165" t="str">
        <f>'Methods&amp;Limits'!B52</f>
        <v>% V/V</v>
      </c>
      <c r="C105" s="175" t="str">
        <f>'Methods&amp;Limits'!E52</f>
        <v>EN 13132</v>
      </c>
      <c r="D105" s="157">
        <f>'Methods&amp;Limits'!F52</f>
        <v>2000</v>
      </c>
      <c r="E105" s="166">
        <f>'Methods&amp;Limits'!G52</f>
        <v>1</v>
      </c>
      <c r="F105" s="158"/>
      <c r="G105" s="166">
        <f>'Methods&amp;Limits'!I52</f>
        <v>22.59</v>
      </c>
      <c r="H105" s="276" t="str">
        <f t="shared" si="1"/>
        <v/>
      </c>
      <c r="I105" s="426"/>
      <c r="J105" s="258"/>
      <c r="K105" s="258"/>
      <c r="L105" s="573"/>
      <c r="M105" s="574"/>
    </row>
    <row r="106" spans="1:13" ht="13.5" customHeight="1" x14ac:dyDescent="0.2">
      <c r="A106" s="174" t="str">
        <f>'Methods&amp;Limits'!A53</f>
        <v>-- other oxygenates</v>
      </c>
      <c r="B106" s="156" t="str">
        <f>'Methods&amp;Limits'!B53</f>
        <v>% V/V</v>
      </c>
      <c r="C106" s="175" t="str">
        <f>'Methods&amp;Limits'!E53</f>
        <v>EN 13132</v>
      </c>
      <c r="D106" s="157">
        <f>'Methods&amp;Limits'!F53</f>
        <v>2000</v>
      </c>
      <c r="E106" s="243">
        <f>'Methods&amp;Limits'!G53</f>
        <v>1</v>
      </c>
      <c r="F106" s="158"/>
      <c r="G106" s="166">
        <f>'Methods&amp;Limits'!I53</f>
        <v>15.59</v>
      </c>
      <c r="H106" s="276" t="str">
        <f t="shared" si="1"/>
        <v/>
      </c>
      <c r="I106" s="426"/>
      <c r="J106" s="258"/>
      <c r="K106" s="258"/>
      <c r="L106" s="573"/>
      <c r="M106" s="574"/>
    </row>
    <row r="107" spans="1:13" ht="13.5" customHeight="1" x14ac:dyDescent="0.2">
      <c r="A107" s="241" t="str">
        <f>'Methods&amp;Limits'!A54</f>
        <v>Oxygen content</v>
      </c>
      <c r="B107" s="153" t="str">
        <f>'Methods&amp;Limits'!B54</f>
        <v>% (m/m)</v>
      </c>
      <c r="C107" s="175" t="str">
        <f>'Methods&amp;Limits'!E54</f>
        <v>EN-ISO 22854</v>
      </c>
      <c r="D107" s="157">
        <f>'Methods&amp;Limits'!F54</f>
        <v>2008</v>
      </c>
      <c r="E107" s="243">
        <f>'Methods&amp;Limits'!G54</f>
        <v>0.4</v>
      </c>
      <c r="F107" s="158"/>
      <c r="G107" s="166">
        <f>'Methods&amp;Limits'!I54</f>
        <v>3.9359999999999999</v>
      </c>
      <c r="H107" s="276" t="str">
        <f>IF(E28&gt;G107,"Yes","")</f>
        <v/>
      </c>
      <c r="I107" s="426"/>
      <c r="J107" s="258"/>
      <c r="K107" s="258"/>
      <c r="L107" s="573"/>
      <c r="M107" s="574"/>
    </row>
    <row r="108" spans="1:13" ht="13.5" customHeight="1" x14ac:dyDescent="0.2">
      <c r="A108" s="174"/>
      <c r="B108" s="156"/>
      <c r="C108" s="175" t="str">
        <f>'Methods&amp;Limits'!E55</f>
        <v>EN-ISO 22854</v>
      </c>
      <c r="D108" s="157">
        <f>'Methods&amp;Limits'!F55</f>
        <v>2008</v>
      </c>
      <c r="E108" s="243">
        <f>'Methods&amp;Limits'!G55</f>
        <v>0.4</v>
      </c>
      <c r="F108" s="158"/>
      <c r="G108" s="166">
        <f>'Methods&amp;Limits'!I55</f>
        <v>2.9359999999999999</v>
      </c>
      <c r="H108" s="276" t="str">
        <f>IF(E29&gt;G108,"Yes","")</f>
        <v/>
      </c>
      <c r="I108" s="426"/>
      <c r="J108" s="258"/>
      <c r="K108" s="258"/>
      <c r="L108" s="573"/>
      <c r="M108" s="574"/>
    </row>
    <row r="109" spans="1:13" ht="13.5" customHeight="1" x14ac:dyDescent="0.2">
      <c r="A109" s="241" t="str">
        <f>'Methods&amp;Limits'!A56</f>
        <v>Oxyginates</v>
      </c>
      <c r="B109" s="153"/>
      <c r="C109" s="160"/>
      <c r="D109" s="161"/>
      <c r="E109" s="244"/>
      <c r="F109" s="162"/>
      <c r="G109" s="163"/>
      <c r="H109" s="277"/>
      <c r="I109" s="285"/>
      <c r="J109" s="285"/>
      <c r="K109" s="285"/>
      <c r="L109" s="285"/>
      <c r="M109" s="211"/>
    </row>
    <row r="110" spans="1:13" ht="13.5" customHeight="1" x14ac:dyDescent="0.2">
      <c r="A110" s="174" t="str">
        <f>'Methods&amp;Limits'!A57</f>
        <v>-- Methanol</v>
      </c>
      <c r="B110" s="165" t="str">
        <f>'Methods&amp;Limits'!B57</f>
        <v>% V/V</v>
      </c>
      <c r="C110" s="175" t="str">
        <f>'Methods&amp;Limits'!E57</f>
        <v>EN-ISO 22854</v>
      </c>
      <c r="D110" s="157">
        <f>'Methods&amp;Limits'!F57</f>
        <v>2008</v>
      </c>
      <c r="E110" s="243">
        <f>'Methods&amp;Limits'!G57</f>
        <v>0.4</v>
      </c>
      <c r="F110" s="158"/>
      <c r="G110" s="166">
        <f>'Methods&amp;Limits'!I57</f>
        <v>3.2359999999999998</v>
      </c>
      <c r="H110" s="276" t="str">
        <f t="shared" ref="H110:H116" si="2">IF(E31&gt;G110,"Yes","")</f>
        <v/>
      </c>
      <c r="I110" s="426"/>
      <c r="J110" s="258"/>
      <c r="K110" s="258"/>
      <c r="L110" s="573"/>
      <c r="M110" s="574"/>
    </row>
    <row r="111" spans="1:13" ht="13.5" customHeight="1" x14ac:dyDescent="0.2">
      <c r="A111" s="174" t="str">
        <f>'Methods&amp;Limits'!A58</f>
        <v>-- Ethanol</v>
      </c>
      <c r="B111" s="165" t="str">
        <f>'Methods&amp;Limits'!B58</f>
        <v>% V/V</v>
      </c>
      <c r="C111" s="175" t="str">
        <f>'Methods&amp;Limits'!E58</f>
        <v>EN-ISO 22854</v>
      </c>
      <c r="D111" s="157">
        <f>'Methods&amp;Limits'!F58</f>
        <v>2008</v>
      </c>
      <c r="E111" s="243">
        <f>'Methods&amp;Limits'!G58</f>
        <v>0.6</v>
      </c>
      <c r="F111" s="158"/>
      <c r="G111" s="166">
        <f>'Methods&amp;Limits'!I58</f>
        <v>10.353999999999999</v>
      </c>
      <c r="H111" s="276" t="str">
        <f t="shared" si="2"/>
        <v/>
      </c>
      <c r="I111" s="426"/>
      <c r="J111" s="258"/>
      <c r="K111" s="258"/>
      <c r="L111" s="573"/>
      <c r="M111" s="574"/>
    </row>
    <row r="112" spans="1:13" ht="13.5" customHeight="1" x14ac:dyDescent="0.2">
      <c r="A112" s="174" t="str">
        <f>'Methods&amp;Limits'!A59</f>
        <v>-- Iso-propyl alcohol</v>
      </c>
      <c r="B112" s="165" t="str">
        <f>'Methods&amp;Limits'!B59</f>
        <v>% V/V</v>
      </c>
      <c r="C112" s="175" t="str">
        <f>'Methods&amp;Limits'!E59</f>
        <v>EN-ISO 22854</v>
      </c>
      <c r="D112" s="157">
        <f>'Methods&amp;Limits'!F59</f>
        <v>2008</v>
      </c>
      <c r="E112" s="243">
        <f>'Methods&amp;Limits'!G59</f>
        <v>0.7</v>
      </c>
      <c r="F112" s="158"/>
      <c r="G112" s="166">
        <f>'Methods&amp;Limits'!I59</f>
        <v>12.413</v>
      </c>
      <c r="H112" s="276" t="str">
        <f t="shared" si="2"/>
        <v/>
      </c>
      <c r="I112" s="426"/>
      <c r="J112" s="258"/>
      <c r="K112" s="258"/>
      <c r="L112" s="573"/>
      <c r="M112" s="574"/>
    </row>
    <row r="113" spans="1:13" ht="13.5" customHeight="1" x14ac:dyDescent="0.2">
      <c r="A113" s="174" t="str">
        <f>'Methods&amp;Limits'!A60</f>
        <v>-- Tert-butyl alcohol</v>
      </c>
      <c r="B113" s="165" t="str">
        <f>'Methods&amp;Limits'!B60</f>
        <v>% V/V</v>
      </c>
      <c r="C113" s="175" t="str">
        <f>'Methods&amp;Limits'!E60</f>
        <v>EN-ISO 22854</v>
      </c>
      <c r="D113" s="157">
        <f>'Methods&amp;Limits'!F60</f>
        <v>2008</v>
      </c>
      <c r="E113" s="243">
        <f>'Methods&amp;Limits'!G60</f>
        <v>0.7</v>
      </c>
      <c r="F113" s="158"/>
      <c r="G113" s="166">
        <f>'Methods&amp;Limits'!I60</f>
        <v>15.413</v>
      </c>
      <c r="H113" s="276" t="str">
        <f t="shared" si="2"/>
        <v/>
      </c>
      <c r="I113" s="426"/>
      <c r="J113" s="258"/>
      <c r="K113" s="258"/>
      <c r="L113" s="573"/>
      <c r="M113" s="574"/>
    </row>
    <row r="114" spans="1:13" ht="13.5" customHeight="1" x14ac:dyDescent="0.2">
      <c r="A114" s="174" t="str">
        <f>'Methods&amp;Limits'!A61</f>
        <v>-- Iso-butyl alcohol</v>
      </c>
      <c r="B114" s="165" t="str">
        <f>'Methods&amp;Limits'!B61</f>
        <v>% V/V</v>
      </c>
      <c r="C114" s="175" t="str">
        <f>'Methods&amp;Limits'!E61</f>
        <v>EN-ISO 22854</v>
      </c>
      <c r="D114" s="157">
        <f>'Methods&amp;Limits'!F61</f>
        <v>2008</v>
      </c>
      <c r="E114" s="243">
        <f>'Methods&amp;Limits'!G61</f>
        <v>0.7</v>
      </c>
      <c r="F114" s="158"/>
      <c r="G114" s="166">
        <f>'Methods&amp;Limits'!I61</f>
        <v>15.413</v>
      </c>
      <c r="H114" s="276" t="str">
        <f t="shared" si="2"/>
        <v/>
      </c>
      <c r="I114" s="426"/>
      <c r="J114" s="258"/>
      <c r="K114" s="258"/>
      <c r="L114" s="573"/>
      <c r="M114" s="574"/>
    </row>
    <row r="115" spans="1:13" ht="13.5" customHeight="1" x14ac:dyDescent="0.2">
      <c r="A115" s="174" t="str">
        <f>'Methods&amp;Limits'!A62</f>
        <v>-- Ethers with 5 or more carbon atoms per molecule</v>
      </c>
      <c r="B115" s="165" t="str">
        <f>'Methods&amp;Limits'!B62</f>
        <v>% V/V</v>
      </c>
      <c r="C115" s="175" t="str">
        <f>'Methods&amp;Limits'!E62</f>
        <v>EN-ISO 22854</v>
      </c>
      <c r="D115" s="157">
        <f>'Methods&amp;Limits'!F62</f>
        <v>2008</v>
      </c>
      <c r="E115" s="243">
        <f>'Methods&amp;Limits'!G62</f>
        <v>0.9</v>
      </c>
      <c r="F115" s="158"/>
      <c r="G115" s="166">
        <f>'Methods&amp;Limits'!I62</f>
        <v>22.530999999999999</v>
      </c>
      <c r="H115" s="276" t="str">
        <f t="shared" si="2"/>
        <v/>
      </c>
      <c r="I115" s="426"/>
      <c r="J115" s="258"/>
      <c r="K115" s="258"/>
      <c r="L115" s="573"/>
      <c r="M115" s="574"/>
    </row>
    <row r="116" spans="1:13" ht="13.5" customHeight="1" x14ac:dyDescent="0.2">
      <c r="A116" s="174" t="str">
        <f>'Methods&amp;Limits'!A63</f>
        <v>-- other oxygenates</v>
      </c>
      <c r="B116" s="156" t="str">
        <f>'Methods&amp;Limits'!B63</f>
        <v>% V/V</v>
      </c>
      <c r="C116" s="175" t="str">
        <f>'Methods&amp;Limits'!E63</f>
        <v>EN-ISO 22854</v>
      </c>
      <c r="D116" s="157">
        <f>'Methods&amp;Limits'!F63</f>
        <v>2008</v>
      </c>
      <c r="E116" s="243">
        <f>'Methods&amp;Limits'!G63</f>
        <v>0.7</v>
      </c>
      <c r="F116" s="158"/>
      <c r="G116" s="166">
        <f>'Methods&amp;Limits'!I63</f>
        <v>15.413</v>
      </c>
      <c r="H116" s="276" t="str">
        <f t="shared" si="2"/>
        <v/>
      </c>
      <c r="I116" s="426"/>
      <c r="J116" s="258"/>
      <c r="K116" s="258"/>
      <c r="L116" s="573"/>
      <c r="M116" s="574"/>
    </row>
    <row r="117" spans="1:13" ht="13.5" customHeight="1" x14ac:dyDescent="0.2">
      <c r="A117" s="200" t="str">
        <f>'Methods&amp;Limits'!A64:A64</f>
        <v>Sulphur content (sulphur free, from 2005)**</v>
      </c>
      <c r="B117" s="209" t="str">
        <f>'Methods&amp;Limits'!B64</f>
        <v>mg/kg</v>
      </c>
      <c r="C117" s="38" t="str">
        <f>'Methods&amp;Limits'!E64</f>
        <v>EN-ISO 14596</v>
      </c>
      <c r="D117" s="157">
        <f>'Methods&amp;Limits'!F64</f>
        <v>1998</v>
      </c>
      <c r="E117" s="246">
        <f>'Methods&amp;Limits'!G64</f>
        <v>5</v>
      </c>
      <c r="F117" s="158"/>
      <c r="G117" s="166">
        <f>'Methods&amp;Limits'!I64</f>
        <v>12.95</v>
      </c>
      <c r="H117" s="276" t="str">
        <f>IF(E$38&gt;G117,"Yes","")</f>
        <v/>
      </c>
      <c r="I117" s="426"/>
      <c r="J117" s="258"/>
      <c r="K117" s="258"/>
      <c r="L117" s="573"/>
      <c r="M117" s="574"/>
    </row>
    <row r="118" spans="1:13" ht="13.5" customHeight="1" x14ac:dyDescent="0.2">
      <c r="A118" s="206"/>
      <c r="B118" s="205"/>
      <c r="C118" s="38" t="str">
        <f>'Methods&amp;Limits'!E65</f>
        <v>EN 24260</v>
      </c>
      <c r="D118" s="157">
        <f>'Methods&amp;Limits'!F65</f>
        <v>1994</v>
      </c>
      <c r="E118" s="246">
        <f>'Methods&amp;Limits'!G65</f>
        <v>1</v>
      </c>
      <c r="F118" s="158"/>
      <c r="G118" s="166">
        <f>'Methods&amp;Limits'!I65</f>
        <v>10.59</v>
      </c>
      <c r="H118" s="276" t="str">
        <f>IF(E$38&gt;G118,"Yes","")</f>
        <v/>
      </c>
      <c r="I118" s="426"/>
      <c r="J118" s="258"/>
      <c r="K118" s="258"/>
      <c r="L118" s="573"/>
      <c r="M118" s="574"/>
    </row>
    <row r="119" spans="1:13" ht="13.5" customHeight="1" x14ac:dyDescent="0.2">
      <c r="A119" s="206"/>
      <c r="B119" s="205"/>
      <c r="C119" s="38" t="str">
        <f>'Methods&amp;Limits'!E66</f>
        <v>EN-ISO 20846</v>
      </c>
      <c r="D119" s="157">
        <f>'Methods&amp;Limits'!F66</f>
        <v>2004</v>
      </c>
      <c r="E119" s="246">
        <f>'Methods&amp;Limits'!G66</f>
        <v>2.7</v>
      </c>
      <c r="F119" s="158"/>
      <c r="G119" s="166">
        <f>'Methods&amp;Limits'!I66</f>
        <v>11.593</v>
      </c>
      <c r="H119" s="276" t="str">
        <f>IF(E$38&gt;G119,"Yes","")</f>
        <v/>
      </c>
      <c r="I119" s="426"/>
      <c r="J119" s="258"/>
      <c r="K119" s="258"/>
      <c r="L119" s="573"/>
      <c r="M119" s="574"/>
    </row>
    <row r="120" spans="1:13" ht="13.5" customHeight="1" x14ac:dyDescent="0.2">
      <c r="A120" s="206"/>
      <c r="B120" s="210"/>
      <c r="C120" s="38" t="str">
        <f>'Methods&amp;Limits'!E67</f>
        <v>EN-ISO 20884</v>
      </c>
      <c r="D120" s="157">
        <f>'Methods&amp;Limits'!F67</f>
        <v>2004</v>
      </c>
      <c r="E120" s="246">
        <f>'Methods&amp;Limits'!G67</f>
        <v>3.1</v>
      </c>
      <c r="F120" s="158"/>
      <c r="G120" s="166">
        <f>'Methods&amp;Limits'!I67</f>
        <v>11.829000000000001</v>
      </c>
      <c r="H120" s="276" t="str">
        <f>IF(E$38&gt;G120,"Yes","")</f>
        <v/>
      </c>
      <c r="I120" s="426"/>
      <c r="J120" s="258"/>
      <c r="K120" s="258"/>
      <c r="L120" s="573"/>
      <c r="M120" s="574"/>
    </row>
    <row r="121" spans="1:13" ht="13.5" customHeight="1" x14ac:dyDescent="0.2">
      <c r="A121" s="206" t="str">
        <f>'Methods&amp;Limits'!A68:A68</f>
        <v>Lead content</v>
      </c>
      <c r="B121" s="205" t="str">
        <f>'Methods&amp;Limits'!B68</f>
        <v>g/l</v>
      </c>
      <c r="C121" s="38" t="str">
        <f>'Methods&amp;Limits'!E68</f>
        <v>EN 237</v>
      </c>
      <c r="D121" s="157">
        <f>'Methods&amp;Limits'!F68</f>
        <v>2004</v>
      </c>
      <c r="E121" s="457">
        <f>'Methods&amp;Limits'!G68</f>
        <v>6.1999999999999998E-3</v>
      </c>
      <c r="F121" s="458"/>
      <c r="G121" s="457">
        <f>'Methods&amp;Limits'!I68</f>
        <v>8.657999999999999E-3</v>
      </c>
      <c r="H121" s="276" t="str">
        <f>IF($E$39&gt;G121,"Yes","")</f>
        <v/>
      </c>
      <c r="I121" s="426"/>
      <c r="J121" s="258"/>
      <c r="K121" s="258"/>
      <c r="L121" s="573"/>
      <c r="M121" s="574"/>
    </row>
    <row r="122" spans="1:13" ht="13.5" customHeight="1" x14ac:dyDescent="0.2">
      <c r="A122" s="200" t="str">
        <f>'Methods&amp;Limits'!A69:A69</f>
        <v>Manganese</v>
      </c>
      <c r="B122" s="214" t="str">
        <f>'Methods&amp;Limits'!B69</f>
        <v>mg/l</v>
      </c>
      <c r="C122" s="38" t="str">
        <f>'Methods&amp;Limits'!E69</f>
        <v>EN 16135</v>
      </c>
      <c r="D122" s="157">
        <f>'Methods&amp;Limits'!F69</f>
        <v>2011</v>
      </c>
      <c r="E122" s="243">
        <f>'Methods&amp;Limits'!G69</f>
        <v>1.53</v>
      </c>
      <c r="F122" s="34"/>
      <c r="G122" s="166">
        <f>'Methods&amp;Limits'!I69</f>
        <v>2.9026999999999998</v>
      </c>
      <c r="H122" s="276" t="str">
        <f>IF($E$40&gt;G122,"Yes","")</f>
        <v/>
      </c>
      <c r="I122" s="426"/>
      <c r="J122" s="258"/>
      <c r="K122" s="281"/>
      <c r="L122" s="573"/>
      <c r="M122" s="574"/>
    </row>
    <row r="123" spans="1:13" x14ac:dyDescent="0.2">
      <c r="A123" s="202"/>
      <c r="B123" s="215"/>
      <c r="C123" s="38" t="str">
        <f>'Methods&amp;Limits'!E70</f>
        <v>EN 16136</v>
      </c>
      <c r="D123" s="157">
        <f>'Methods&amp;Limits'!F70</f>
        <v>2011</v>
      </c>
      <c r="E123" s="243">
        <f>'Methods&amp;Limits'!G70</f>
        <v>1.76</v>
      </c>
      <c r="F123" s="34"/>
      <c r="G123" s="166">
        <f>'Methods&amp;Limits'!I70</f>
        <v>3.0384000000000002</v>
      </c>
      <c r="H123" s="276" t="str">
        <f>IF($E$40&gt;G123,"Yes","")</f>
        <v/>
      </c>
      <c r="I123" s="426"/>
      <c r="J123" s="258"/>
      <c r="K123" s="281"/>
      <c r="L123" s="573"/>
      <c r="M123" s="574"/>
    </row>
    <row r="124" spans="1:13" x14ac:dyDescent="0.2">
      <c r="I124" s="54"/>
    </row>
    <row r="125" spans="1:13" x14ac:dyDescent="0.2">
      <c r="I125" s="54"/>
    </row>
    <row r="126" spans="1:13" x14ac:dyDescent="0.2">
      <c r="I126" s="54"/>
    </row>
    <row r="127" spans="1:13" x14ac:dyDescent="0.2">
      <c r="I127" s="54"/>
    </row>
  </sheetData>
  <sheetProtection algorithmName="SHA-512" hashValue="nxH89Z90+hONuNynCQMOyO1I//K8kbHjzvUE6NHp89e5RLmxtJDN7bvt5DOEo/4G7kQq6CZRmESlmD96uYO0Tw==" saltValue="SAWzsM9j42QiMRxr8AqI2w==" spinCount="100000" sheet="1" objects="1" scenarios="1" sort="0"/>
  <mergeCells count="85">
    <mergeCell ref="L120:M120"/>
    <mergeCell ref="L121:M121"/>
    <mergeCell ref="L122:M122"/>
    <mergeCell ref="L123:M123"/>
    <mergeCell ref="L114:M114"/>
    <mergeCell ref="L115:M115"/>
    <mergeCell ref="L116:M116"/>
    <mergeCell ref="L117:M117"/>
    <mergeCell ref="L118:M118"/>
    <mergeCell ref="L119:M119"/>
    <mergeCell ref="L113:M113"/>
    <mergeCell ref="L101:M101"/>
    <mergeCell ref="L102:M102"/>
    <mergeCell ref="L103:M103"/>
    <mergeCell ref="L104:M104"/>
    <mergeCell ref="L105:M105"/>
    <mergeCell ref="L106:M106"/>
    <mergeCell ref="L107:M107"/>
    <mergeCell ref="L108:M108"/>
    <mergeCell ref="L110:M110"/>
    <mergeCell ref="L111:M111"/>
    <mergeCell ref="L112:M112"/>
    <mergeCell ref="L100:M100"/>
    <mergeCell ref="L87:M87"/>
    <mergeCell ref="L88:M88"/>
    <mergeCell ref="L90:M90"/>
    <mergeCell ref="L91:M91"/>
    <mergeCell ref="L92:M92"/>
    <mergeCell ref="L93:M93"/>
    <mergeCell ref="L94:M94"/>
    <mergeCell ref="L95:M95"/>
    <mergeCell ref="L96:M96"/>
    <mergeCell ref="L97:M97"/>
    <mergeCell ref="L98:M98"/>
    <mergeCell ref="L86:M86"/>
    <mergeCell ref="L73:M73"/>
    <mergeCell ref="L75:M75"/>
    <mergeCell ref="L76:M76"/>
    <mergeCell ref="L78:M78"/>
    <mergeCell ref="L79:M79"/>
    <mergeCell ref="L80:M80"/>
    <mergeCell ref="L81:M81"/>
    <mergeCell ref="L82:M82"/>
    <mergeCell ref="L83:M83"/>
    <mergeCell ref="L84:M84"/>
    <mergeCell ref="L85:M85"/>
    <mergeCell ref="L72:M72"/>
    <mergeCell ref="F60:G60"/>
    <mergeCell ref="J60:J61"/>
    <mergeCell ref="L62:M62"/>
    <mergeCell ref="L63:M63"/>
    <mergeCell ref="L64:M64"/>
    <mergeCell ref="L65:M65"/>
    <mergeCell ref="L67:M67"/>
    <mergeCell ref="L68:M68"/>
    <mergeCell ref="L69:M69"/>
    <mergeCell ref="L70:M70"/>
    <mergeCell ref="L71:M71"/>
    <mergeCell ref="L60:M60"/>
    <mergeCell ref="C59:I59"/>
    <mergeCell ref="J59:M59"/>
    <mergeCell ref="P21:P23"/>
    <mergeCell ref="P28:P29"/>
    <mergeCell ref="Q28:Q29"/>
    <mergeCell ref="A44:D44"/>
    <mergeCell ref="E45:L46"/>
    <mergeCell ref="E47:L47"/>
    <mergeCell ref="E48:L48"/>
    <mergeCell ref="E49:L49"/>
    <mergeCell ref="E50:L50"/>
    <mergeCell ref="E51:L51"/>
    <mergeCell ref="A54:L54"/>
    <mergeCell ref="C14:K15"/>
    <mergeCell ref="L14:O14"/>
    <mergeCell ref="P14:Q14"/>
    <mergeCell ref="L15:M15"/>
    <mergeCell ref="N15:O15"/>
    <mergeCell ref="P15:Q15"/>
    <mergeCell ref="B3:E3"/>
    <mergeCell ref="G3:Q10"/>
    <mergeCell ref="B4:E4"/>
    <mergeCell ref="B5:E5"/>
    <mergeCell ref="B6:E6"/>
    <mergeCell ref="B7:E7"/>
    <mergeCell ref="C8:E8"/>
  </mergeCells>
  <dataValidations count="2">
    <dataValidation type="whole" operator="greaterThanOrEqual" allowBlank="1" showInputMessage="1" showErrorMessage="1" sqref="C17:C40 B45:B50 D45:D50 I17:I40">
      <formula1>0</formula1>
    </dataValidation>
    <dataValidation type="decimal" operator="greaterThanOrEqual" allowBlank="1" showInputMessage="1" showErrorMessage="1" sqref="D17:H40 J17:M41">
      <formula1>0</formula1>
    </dataValidation>
  </dataValidations>
  <hyperlinks>
    <hyperlink ref="R1" location="'Submission Report'!A1" display="&lt;-- GO BACK"/>
  </hyperlinks>
  <pageMargins left="0.75" right="0.75" top="1" bottom="1" header="0.4921259845" footer="0.4921259845"/>
  <pageSetup paperSize="9" scale="54" fitToHeight="2" orientation="landscape" r:id="rId1"/>
  <headerFooter alignWithMargins="0">
    <oddHeader>&amp;L&amp;F&amp;C&amp;A</oddHeader>
    <oddFooter>&amp;LTemplate v3 ext&amp;CPage &amp;P of &amp;N</oddFooter>
  </headerFooter>
  <rowBreaks count="1" manualBreakCount="1">
    <brk id="52" max="16383" man="1"/>
  </rowBreaks>
  <colBreaks count="1" manualBreakCount="1">
    <brk id="1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EV127"/>
  <sheetViews>
    <sheetView showGridLines="0" zoomScaleNormal="100" workbookViewId="0"/>
  </sheetViews>
  <sheetFormatPr defaultColWidth="0" defaultRowHeight="12.75" x14ac:dyDescent="0.2"/>
  <cols>
    <col min="1" max="1" width="41" style="4" customWidth="1"/>
    <col min="2" max="2" width="6.7109375" style="4" customWidth="1"/>
    <col min="3" max="3" width="19.140625" style="4" customWidth="1"/>
    <col min="4" max="4" width="9.140625" style="4" customWidth="1"/>
    <col min="5" max="5" width="19.42578125" style="4" bestFit="1" customWidth="1"/>
    <col min="6" max="7" width="10.7109375" style="4" customWidth="1"/>
    <col min="8" max="8" width="11.42578125" style="4" customWidth="1"/>
    <col min="9" max="9" width="13.85546875" style="4" customWidth="1"/>
    <col min="10" max="10" width="9.5703125" style="4" customWidth="1"/>
    <col min="11" max="11" width="10.28515625" style="4" customWidth="1"/>
    <col min="12" max="12" width="9.5703125" style="4" customWidth="1"/>
    <col min="13" max="13" width="20" style="4" bestFit="1" customWidth="1"/>
    <col min="14" max="14" width="8.5703125" style="4" bestFit="1" customWidth="1"/>
    <col min="15" max="19" width="11.42578125" style="4" customWidth="1"/>
    <col min="20" max="16384" width="0" style="4" hidden="1"/>
  </cols>
  <sheetData>
    <row r="1" spans="1:19" ht="18.75" customHeight="1" x14ac:dyDescent="0.25">
      <c r="A1" s="77" t="s">
        <v>358</v>
      </c>
      <c r="R1" s="288" t="s">
        <v>860</v>
      </c>
      <c r="S1" s="291"/>
    </row>
    <row r="2" spans="1:19" ht="6.75" customHeight="1" x14ac:dyDescent="0.2">
      <c r="A2" s="78"/>
      <c r="B2" s="12"/>
      <c r="C2" s="12"/>
      <c r="D2" s="12"/>
      <c r="E2" s="12"/>
      <c r="F2" s="12"/>
      <c r="G2" s="12"/>
      <c r="H2" s="12"/>
      <c r="I2" s="12"/>
      <c r="J2" s="12"/>
      <c r="K2" s="12"/>
      <c r="L2" s="12"/>
    </row>
    <row r="3" spans="1:19" ht="14.25" customHeight="1" x14ac:dyDescent="0.2">
      <c r="A3" s="79" t="s">
        <v>18</v>
      </c>
      <c r="B3" s="575" t="str">
        <f>IF(LEN('Contacts&amp;Annual Summary'!C9) &gt; 1,'Contacts&amp;Annual Summary'!C9,"")</f>
        <v>Slovakia</v>
      </c>
      <c r="C3" s="576"/>
      <c r="D3" s="576"/>
      <c r="E3" s="577"/>
      <c r="F3" s="46"/>
      <c r="G3" s="584" t="s">
        <v>249</v>
      </c>
      <c r="H3" s="584"/>
      <c r="I3" s="584"/>
      <c r="J3" s="584"/>
      <c r="K3" s="584"/>
      <c r="L3" s="584"/>
      <c r="M3" s="584"/>
      <c r="N3" s="584"/>
      <c r="O3" s="584"/>
      <c r="P3" s="584"/>
      <c r="Q3" s="584"/>
    </row>
    <row r="4" spans="1:19" ht="14.25" customHeight="1" x14ac:dyDescent="0.2">
      <c r="A4" s="79" t="s">
        <v>19</v>
      </c>
      <c r="B4" s="575">
        <f>'Contacts&amp;Annual Summary'!C8</f>
        <v>2020</v>
      </c>
      <c r="C4" s="576"/>
      <c r="D4" s="576"/>
      <c r="E4" s="577"/>
      <c r="F4" s="46"/>
      <c r="G4" s="584"/>
      <c r="H4" s="584"/>
      <c r="I4" s="584"/>
      <c r="J4" s="584"/>
      <c r="K4" s="584"/>
      <c r="L4" s="584"/>
      <c r="M4" s="584"/>
      <c r="N4" s="584"/>
      <c r="O4" s="584"/>
      <c r="P4" s="584"/>
      <c r="Q4" s="584"/>
    </row>
    <row r="5" spans="1:19" ht="14.25" customHeight="1" x14ac:dyDescent="0.2">
      <c r="A5" s="80" t="s">
        <v>198</v>
      </c>
      <c r="B5" s="575" t="s">
        <v>243</v>
      </c>
      <c r="C5" s="576"/>
      <c r="D5" s="576"/>
      <c r="E5" s="577"/>
      <c r="F5" s="46"/>
      <c r="G5" s="584"/>
      <c r="H5" s="584"/>
      <c r="I5" s="584"/>
      <c r="J5" s="584"/>
      <c r="K5" s="584"/>
      <c r="L5" s="584"/>
      <c r="M5" s="584"/>
      <c r="N5" s="584"/>
      <c r="O5" s="584"/>
      <c r="P5" s="584"/>
      <c r="Q5" s="584"/>
    </row>
    <row r="6" spans="1:19" ht="14.25" customHeight="1" x14ac:dyDescent="0.2">
      <c r="A6" s="79" t="s">
        <v>59</v>
      </c>
      <c r="B6" s="575" t="s">
        <v>98</v>
      </c>
      <c r="C6" s="576"/>
      <c r="D6" s="576"/>
      <c r="E6" s="577"/>
      <c r="F6" s="46"/>
      <c r="G6" s="584"/>
      <c r="H6" s="584"/>
      <c r="I6" s="584"/>
      <c r="J6" s="584"/>
      <c r="K6" s="584"/>
      <c r="L6" s="584"/>
      <c r="M6" s="584"/>
      <c r="N6" s="584"/>
      <c r="O6" s="584"/>
      <c r="P6" s="584"/>
      <c r="Q6" s="584"/>
    </row>
    <row r="7" spans="1:19" ht="14.25" customHeight="1" x14ac:dyDescent="0.2">
      <c r="A7" s="79" t="s">
        <v>60</v>
      </c>
      <c r="B7" s="622">
        <f>'Petrol (9)'!B7</f>
        <v>0</v>
      </c>
      <c r="C7" s="623"/>
      <c r="D7" s="623"/>
      <c r="E7" s="624"/>
      <c r="F7" s="46"/>
      <c r="G7" s="584"/>
      <c r="H7" s="584"/>
      <c r="I7" s="584"/>
      <c r="J7" s="584"/>
      <c r="K7" s="584"/>
      <c r="L7" s="584"/>
      <c r="M7" s="584"/>
      <c r="N7" s="584"/>
      <c r="O7" s="584"/>
      <c r="P7" s="584"/>
      <c r="Q7" s="584"/>
    </row>
    <row r="8" spans="1:19" ht="14.25" customHeight="1" x14ac:dyDescent="0.2">
      <c r="A8" s="79" t="s">
        <v>219</v>
      </c>
      <c r="B8" s="256">
        <v>0</v>
      </c>
      <c r="C8" s="585" t="str">
        <f>IF( B8="A","1st June to 31st August (arctic)","1st May to 30th September (normal)")</f>
        <v>1st May to 30th September (normal)</v>
      </c>
      <c r="D8" s="586"/>
      <c r="E8" s="587"/>
      <c r="F8" s="75"/>
      <c r="G8" s="584"/>
      <c r="H8" s="584"/>
      <c r="I8" s="584"/>
      <c r="J8" s="584"/>
      <c r="K8" s="584"/>
      <c r="L8" s="584"/>
      <c r="M8" s="584"/>
      <c r="N8" s="584"/>
      <c r="O8" s="584"/>
      <c r="P8" s="584"/>
      <c r="Q8" s="584"/>
    </row>
    <row r="9" spans="1:19" ht="14.25" customHeight="1" x14ac:dyDescent="0.2">
      <c r="A9" s="79" t="s">
        <v>359</v>
      </c>
      <c r="B9" s="456">
        <f>MAX('Petrol (9)'!B9,'Petrol (10)'!B9)</f>
        <v>0</v>
      </c>
      <c r="C9" s="74" t="s">
        <v>229</v>
      </c>
      <c r="D9" s="75"/>
      <c r="E9" s="75"/>
      <c r="F9" s="75"/>
      <c r="G9" s="584"/>
      <c r="H9" s="584"/>
      <c r="I9" s="584"/>
      <c r="J9" s="584"/>
      <c r="K9" s="584"/>
      <c r="L9" s="584"/>
      <c r="M9" s="584"/>
      <c r="N9" s="584"/>
      <c r="O9" s="584"/>
      <c r="P9" s="584"/>
      <c r="Q9" s="584"/>
    </row>
    <row r="10" spans="1:19" s="12" customFormat="1" ht="20.25" customHeight="1" x14ac:dyDescent="0.2">
      <c r="A10" s="81" t="s">
        <v>83</v>
      </c>
      <c r="B10" s="81"/>
      <c r="C10" s="82"/>
      <c r="D10" s="82"/>
      <c r="E10" s="82"/>
      <c r="F10" s="82"/>
      <c r="G10" s="584"/>
      <c r="H10" s="584"/>
      <c r="I10" s="584"/>
      <c r="J10" s="584"/>
      <c r="K10" s="584"/>
      <c r="L10" s="584"/>
      <c r="M10" s="584"/>
      <c r="N10" s="584"/>
      <c r="O10" s="584"/>
      <c r="P10" s="584"/>
      <c r="Q10" s="584"/>
    </row>
    <row r="11" spans="1:19" ht="8.25" customHeight="1" x14ac:dyDescent="0.2">
      <c r="A11" s="83"/>
      <c r="B11" s="81"/>
      <c r="C11" s="81"/>
      <c r="D11" s="84"/>
      <c r="E11" s="84"/>
      <c r="F11" s="84"/>
      <c r="K11" s="84"/>
      <c r="L11" s="84"/>
    </row>
    <row r="12" spans="1:19" ht="16.5" customHeight="1" x14ac:dyDescent="0.25">
      <c r="A12" s="85" t="s">
        <v>81</v>
      </c>
      <c r="B12" s="81"/>
      <c r="C12" s="81"/>
      <c r="D12" s="84"/>
      <c r="E12" s="84"/>
      <c r="F12" s="84"/>
      <c r="K12" s="84"/>
      <c r="L12" s="84"/>
    </row>
    <row r="13" spans="1:19" ht="6.75" customHeight="1" x14ac:dyDescent="0.2">
      <c r="A13" s="27"/>
      <c r="B13" s="27"/>
      <c r="C13" s="27"/>
      <c r="D13" s="27"/>
      <c r="E13" s="27"/>
      <c r="F13" s="27"/>
      <c r="G13" s="27"/>
      <c r="H13" s="27"/>
      <c r="I13" s="27"/>
      <c r="J13" s="27"/>
      <c r="K13" s="27"/>
      <c r="L13" s="27"/>
    </row>
    <row r="14" spans="1:19" ht="27.75" customHeight="1" x14ac:dyDescent="0.2">
      <c r="A14" s="86" t="s">
        <v>54</v>
      </c>
      <c r="B14" s="86" t="s">
        <v>20</v>
      </c>
      <c r="C14" s="590" t="s">
        <v>220</v>
      </c>
      <c r="D14" s="591"/>
      <c r="E14" s="591"/>
      <c r="F14" s="591"/>
      <c r="G14" s="591"/>
      <c r="H14" s="591"/>
      <c r="I14" s="591"/>
      <c r="J14" s="591"/>
      <c r="K14" s="592"/>
      <c r="L14" s="581" t="s">
        <v>77</v>
      </c>
      <c r="M14" s="582"/>
      <c r="N14" s="582"/>
      <c r="O14" s="583"/>
      <c r="P14" s="601" t="s">
        <v>183</v>
      </c>
      <c r="Q14" s="602"/>
    </row>
    <row r="15" spans="1:19" ht="31.5" customHeight="1" x14ac:dyDescent="0.2">
      <c r="A15" s="87"/>
      <c r="B15" s="87"/>
      <c r="C15" s="593"/>
      <c r="D15" s="594"/>
      <c r="E15" s="594"/>
      <c r="F15" s="594"/>
      <c r="G15" s="594"/>
      <c r="H15" s="594"/>
      <c r="I15" s="594"/>
      <c r="J15" s="594"/>
      <c r="K15" s="595"/>
      <c r="L15" s="596" t="s">
        <v>26</v>
      </c>
      <c r="M15" s="596"/>
      <c r="N15" s="599" t="s">
        <v>211</v>
      </c>
      <c r="O15" s="600"/>
      <c r="P15" s="588" t="s">
        <v>184</v>
      </c>
      <c r="Q15" s="589"/>
    </row>
    <row r="16" spans="1:19" ht="49.5" customHeight="1" x14ac:dyDescent="0.2">
      <c r="A16" s="88"/>
      <c r="B16" s="88"/>
      <c r="C16" s="89" t="s">
        <v>61</v>
      </c>
      <c r="D16" s="90" t="s">
        <v>22</v>
      </c>
      <c r="E16" s="90" t="s">
        <v>23</v>
      </c>
      <c r="F16" s="91" t="s">
        <v>206</v>
      </c>
      <c r="G16" s="92" t="s">
        <v>24</v>
      </c>
      <c r="H16" s="89" t="s">
        <v>25</v>
      </c>
      <c r="I16" s="93" t="s">
        <v>213</v>
      </c>
      <c r="J16" s="93" t="s">
        <v>212</v>
      </c>
      <c r="K16" s="93" t="s">
        <v>214</v>
      </c>
      <c r="L16" s="94" t="s">
        <v>22</v>
      </c>
      <c r="M16" s="94" t="s">
        <v>23</v>
      </c>
      <c r="N16" s="95" t="s">
        <v>22</v>
      </c>
      <c r="O16" s="96" t="s">
        <v>23</v>
      </c>
      <c r="P16" s="207" t="s">
        <v>63</v>
      </c>
      <c r="Q16" s="208" t="s">
        <v>72</v>
      </c>
    </row>
    <row r="17" spans="1:23" ht="13.5" customHeight="1" x14ac:dyDescent="0.2">
      <c r="A17" s="97" t="s">
        <v>28</v>
      </c>
      <c r="B17" s="98" t="s">
        <v>4</v>
      </c>
      <c r="C17" s="410">
        <f>IF(AND('Petrol (9)'!C17="",'Petrol (10)'!C17=""),"",'Petrol (9)'!C17+'Petrol (10)'!C17)</f>
        <v>0</v>
      </c>
      <c r="D17" s="292">
        <f>IF(AND('Petrol (9)'!D17="",'Petrol (10)'!D17=""),"",MIN('Petrol (9)'!D17,'Petrol (10)'!D17))</f>
        <v>0</v>
      </c>
      <c r="E17" s="292">
        <f>IF(AND('Petrol (9)'!E17="",'Petrol (10)'!E17=""),"",MAX('Petrol (9)'!E17,'Petrol (10)'!E17))</f>
        <v>0</v>
      </c>
      <c r="F17" s="442">
        <v>0</v>
      </c>
      <c r="G17" s="442">
        <v>0</v>
      </c>
      <c r="H17" s="442">
        <v>0</v>
      </c>
      <c r="I17" s="410">
        <f>IF(AND('Petrol (9)'!I17="",'Petrol (10)'!I17=""),"",'Petrol (9)'!I17+'Petrol (10)'!I17)</f>
        <v>0</v>
      </c>
      <c r="J17" s="450">
        <v>0</v>
      </c>
      <c r="K17" s="450">
        <v>0</v>
      </c>
      <c r="L17" s="450"/>
      <c r="M17" s="450"/>
      <c r="N17" s="99" t="s">
        <v>185</v>
      </c>
      <c r="O17" s="100"/>
      <c r="P17" s="268" t="s">
        <v>191</v>
      </c>
      <c r="Q17" s="102">
        <v>2005</v>
      </c>
    </row>
    <row r="18" spans="1:23" ht="13.5" customHeight="1" x14ac:dyDescent="0.2">
      <c r="A18" s="97" t="s">
        <v>27</v>
      </c>
      <c r="B18" s="98" t="s">
        <v>4</v>
      </c>
      <c r="C18" s="410">
        <f>IF(AND('Petrol (9)'!C18="",'Petrol (10)'!C18=""),"",'Petrol (9)'!C18+'Petrol (10)'!C18)</f>
        <v>0</v>
      </c>
      <c r="D18" s="292">
        <f>IF(AND('Petrol (9)'!D18="",'Petrol (10)'!D18=""),"",MIN('Petrol (9)'!D18,'Petrol (10)'!D18))</f>
        <v>0</v>
      </c>
      <c r="E18" s="292">
        <f>IF(AND('Petrol (9)'!E18="",'Petrol (10)'!E18=""),"",MAX('Petrol (9)'!E18,'Petrol (10)'!E18))</f>
        <v>0</v>
      </c>
      <c r="F18" s="442">
        <v>0</v>
      </c>
      <c r="G18" s="442">
        <v>0</v>
      </c>
      <c r="H18" s="442">
        <v>0</v>
      </c>
      <c r="I18" s="410">
        <f>IF(AND('Petrol (9)'!I18="",'Petrol (10)'!I18=""),"",'Petrol (9)'!I18+'Petrol (10)'!I18)</f>
        <v>0</v>
      </c>
      <c r="J18" s="450">
        <v>0</v>
      </c>
      <c r="K18" s="450">
        <v>0</v>
      </c>
      <c r="L18" s="450"/>
      <c r="M18" s="450"/>
      <c r="N18" s="99" t="s">
        <v>186</v>
      </c>
      <c r="O18" s="103"/>
      <c r="P18" s="268" t="s">
        <v>192</v>
      </c>
      <c r="Q18" s="102">
        <v>2005</v>
      </c>
    </row>
    <row r="19" spans="1:23" ht="13.5" customHeight="1" x14ac:dyDescent="0.2">
      <c r="A19" s="32" t="s">
        <v>255</v>
      </c>
      <c r="B19" s="104" t="s">
        <v>5</v>
      </c>
      <c r="C19" s="435"/>
      <c r="D19" s="443"/>
      <c r="E19" s="443"/>
      <c r="F19" s="442"/>
      <c r="G19" s="442"/>
      <c r="H19" s="442"/>
      <c r="I19" s="435"/>
      <c r="J19" s="450"/>
      <c r="K19" s="450"/>
      <c r="L19" s="450"/>
      <c r="M19" s="450"/>
      <c r="N19" s="105"/>
      <c r="O19" s="106" t="s">
        <v>187</v>
      </c>
      <c r="P19" s="107"/>
      <c r="Q19" s="107"/>
    </row>
    <row r="20" spans="1:23" ht="13.5" customHeight="1" x14ac:dyDescent="0.2">
      <c r="A20" s="108" t="s">
        <v>246</v>
      </c>
      <c r="B20" s="109"/>
      <c r="C20" s="436">
        <f>IF(AND('Petrol (9)'!C20="",'Petrol (10)'!C20=""),"",'Petrol (9)'!C20+'Petrol (10)'!C20)</f>
        <v>0</v>
      </c>
      <c r="D20" s="444">
        <f>IF(AND('Petrol (9)'!D20="",'Petrol (10)'!D20=""),"",MIN('Petrol (9)'!D20,'Petrol (10)'!D20))</f>
        <v>0</v>
      </c>
      <c r="E20" s="444">
        <f>IF(AND('Petrol (9)'!E20="",'Petrol (10)'!E20=""),"",MAX('Petrol (9)'!E20,'Petrol (10)'!E20))</f>
        <v>0</v>
      </c>
      <c r="F20" s="442">
        <v>0</v>
      </c>
      <c r="G20" s="442">
        <v>0</v>
      </c>
      <c r="H20" s="442">
        <v>0</v>
      </c>
      <c r="I20" s="436">
        <f>IF(AND('Petrol (9)'!I20="",'Petrol (10)'!I20=""),"",'Petrol (9)'!I20+'Petrol (10)'!I20)</f>
        <v>0</v>
      </c>
      <c r="J20" s="450">
        <v>0</v>
      </c>
      <c r="K20" s="450">
        <v>0</v>
      </c>
      <c r="L20" s="450"/>
      <c r="M20" s="450"/>
      <c r="N20" s="110"/>
      <c r="O20" s="111">
        <f>IF(E8="A",70,60)</f>
        <v>60</v>
      </c>
      <c r="P20" s="102" t="s">
        <v>360</v>
      </c>
      <c r="Q20" s="102">
        <v>2007</v>
      </c>
    </row>
    <row r="21" spans="1:23" ht="13.5" customHeight="1" x14ac:dyDescent="0.2">
      <c r="A21" s="33" t="s">
        <v>30</v>
      </c>
      <c r="B21" s="112"/>
      <c r="C21" s="437"/>
      <c r="D21" s="445"/>
      <c r="E21" s="445"/>
      <c r="F21" s="442"/>
      <c r="G21" s="442"/>
      <c r="H21" s="442"/>
      <c r="I21" s="437"/>
      <c r="J21" s="450"/>
      <c r="K21" s="450"/>
      <c r="L21" s="450"/>
      <c r="M21" s="450"/>
      <c r="N21" s="112"/>
      <c r="O21" s="113"/>
      <c r="P21" s="603" t="s">
        <v>67</v>
      </c>
      <c r="Q21" s="115"/>
    </row>
    <row r="22" spans="1:23" ht="13.5" customHeight="1" x14ac:dyDescent="0.2">
      <c r="A22" s="116" t="s">
        <v>93</v>
      </c>
      <c r="B22" s="117" t="s">
        <v>228</v>
      </c>
      <c r="C22" s="438">
        <f>IF(AND('Petrol (9)'!C22="",'Petrol (10)'!C22=""),"",'Petrol (9)'!C22+'Petrol (10)'!C22)</f>
        <v>0</v>
      </c>
      <c r="D22" s="446">
        <f>IF(AND('Petrol (9)'!D22="",'Petrol (10)'!D22=""),"",MIN('Petrol (9)'!D22,'Petrol (10)'!D22))</f>
        <v>0</v>
      </c>
      <c r="E22" s="446">
        <f>IF(AND('Petrol (9)'!E22="",'Petrol (10)'!E22=""),"",MAX('Petrol (9)'!E22,'Petrol (10)'!E22))</f>
        <v>0</v>
      </c>
      <c r="F22" s="442">
        <v>0</v>
      </c>
      <c r="G22" s="442">
        <v>0</v>
      </c>
      <c r="H22" s="442">
        <v>0</v>
      </c>
      <c r="I22" s="438">
        <f>IF(AND('Petrol (9)'!I22="",'Petrol (10)'!I22=""),"",'Petrol (9)'!I22+'Petrol (10)'!I22)</f>
        <v>0</v>
      </c>
      <c r="J22" s="450">
        <v>0</v>
      </c>
      <c r="K22" s="450">
        <v>0</v>
      </c>
      <c r="L22" s="450"/>
      <c r="M22" s="450"/>
      <c r="N22" s="118">
        <v>46</v>
      </c>
      <c r="O22" s="119"/>
      <c r="P22" s="604"/>
      <c r="Q22" s="115">
        <v>2000</v>
      </c>
    </row>
    <row r="23" spans="1:23" ht="13.5" customHeight="1" x14ac:dyDescent="0.2">
      <c r="A23" s="120" t="s">
        <v>92</v>
      </c>
      <c r="B23" s="110" t="s">
        <v>228</v>
      </c>
      <c r="C23" s="436">
        <f>IF(AND('Petrol (9)'!C23="",'Petrol (10)'!C23=""),"",'Petrol (9)'!C23+'Petrol (10)'!C23)</f>
        <v>0</v>
      </c>
      <c r="D23" s="444">
        <f>IF(AND('Petrol (9)'!D23="",'Petrol (10)'!D23=""),"",MIN('Petrol (9)'!D23,'Petrol (10)'!D23))</f>
        <v>0</v>
      </c>
      <c r="E23" s="444">
        <f>IF(AND('Petrol (9)'!E23="",'Petrol (10)'!E23=""),"",MAX('Petrol (9)'!E23,'Petrol (10)'!E23))</f>
        <v>0</v>
      </c>
      <c r="F23" s="442">
        <v>0</v>
      </c>
      <c r="G23" s="442">
        <v>0</v>
      </c>
      <c r="H23" s="442">
        <v>0</v>
      </c>
      <c r="I23" s="436">
        <f>IF(AND('Petrol (9)'!I23="",'Petrol (10)'!I23=""),"",'Petrol (9)'!I23+'Petrol (10)'!I23)</f>
        <v>0</v>
      </c>
      <c r="J23" s="450">
        <v>0</v>
      </c>
      <c r="K23" s="450">
        <v>0</v>
      </c>
      <c r="L23" s="450"/>
      <c r="M23" s="450"/>
      <c r="N23" s="121">
        <v>75</v>
      </c>
      <c r="O23" s="122"/>
      <c r="P23" s="605"/>
      <c r="Q23" s="123"/>
    </row>
    <row r="24" spans="1:23" ht="13.5" customHeight="1" x14ac:dyDescent="0.2">
      <c r="A24" s="33" t="s">
        <v>31</v>
      </c>
      <c r="B24" s="112"/>
      <c r="C24" s="437"/>
      <c r="D24" s="445"/>
      <c r="E24" s="445"/>
      <c r="F24" s="442"/>
      <c r="G24" s="442"/>
      <c r="H24" s="442"/>
      <c r="I24" s="437"/>
      <c r="J24" s="450"/>
      <c r="K24" s="450"/>
      <c r="L24" s="450"/>
      <c r="M24" s="450"/>
      <c r="N24" s="112"/>
      <c r="O24" s="113"/>
      <c r="P24" s="107"/>
      <c r="Q24" s="124"/>
    </row>
    <row r="25" spans="1:23" ht="33.75" x14ac:dyDescent="0.2">
      <c r="A25" s="116" t="s">
        <v>94</v>
      </c>
      <c r="B25" s="117" t="s">
        <v>228</v>
      </c>
      <c r="C25" s="438">
        <f>IF(AND('Petrol (9)'!C25="",'Petrol (10)'!C25=""),"",'Petrol (9)'!C25+'Petrol (10)'!C25)</f>
        <v>0</v>
      </c>
      <c r="D25" s="446">
        <f>IF(AND('Petrol (9)'!D25="",'Petrol (10)'!D25=""),"",MIN('Petrol (9)'!D25,'Petrol (10)'!D25))</f>
        <v>0</v>
      </c>
      <c r="E25" s="446">
        <f>IF(AND('Petrol (9)'!E25="",'Petrol (10)'!E25=""),"",MAX('Petrol (9)'!E25,'Petrol (10)'!E25))</f>
        <v>0</v>
      </c>
      <c r="F25" s="442">
        <v>0</v>
      </c>
      <c r="G25" s="442">
        <v>0</v>
      </c>
      <c r="H25" s="442">
        <v>0</v>
      </c>
      <c r="I25" s="438">
        <f>IF(AND('Petrol (9)'!I25="",'Petrol (10)'!I25=""),"",'Petrol (9)'!I25+'Petrol (10)'!I25)</f>
        <v>0</v>
      </c>
      <c r="J25" s="450">
        <v>0</v>
      </c>
      <c r="K25" s="450">
        <v>0</v>
      </c>
      <c r="L25" s="450"/>
      <c r="M25" s="450"/>
      <c r="N25" s="112"/>
      <c r="O25" s="125" t="s">
        <v>188</v>
      </c>
      <c r="P25" s="115" t="s">
        <v>361</v>
      </c>
      <c r="Q25" s="115" t="s">
        <v>364</v>
      </c>
    </row>
    <row r="26" spans="1:23" ht="22.5" x14ac:dyDescent="0.2">
      <c r="A26" s="116" t="s">
        <v>32</v>
      </c>
      <c r="B26" s="117" t="s">
        <v>228</v>
      </c>
      <c r="C26" s="438">
        <f>IF(AND('Petrol (9)'!C26="",'Petrol (10)'!C26=""),"",'Petrol (9)'!C26+'Petrol (10)'!C26)</f>
        <v>0</v>
      </c>
      <c r="D26" s="447">
        <f>IF(AND('Petrol (9)'!D26="",'Petrol (10)'!D26=""),"",MIN('Petrol (9)'!D26,'Petrol (10)'!D26))</f>
        <v>0</v>
      </c>
      <c r="E26" s="447">
        <f>IF(AND('Petrol (9)'!E26="",'Petrol (10)'!E26=""),"",MAX('Petrol (9)'!E26,'Petrol (10)'!E26))</f>
        <v>0</v>
      </c>
      <c r="F26" s="442">
        <v>0</v>
      </c>
      <c r="G26" s="442">
        <v>0</v>
      </c>
      <c r="H26" s="442">
        <v>0</v>
      </c>
      <c r="I26" s="438">
        <f>IF(AND('Petrol (9)'!I26="",'Petrol (10)'!I26=""),"",'Petrol (9)'!I26+'Petrol (10)'!I26)</f>
        <v>0</v>
      </c>
      <c r="J26" s="450">
        <v>0</v>
      </c>
      <c r="K26" s="450">
        <v>0</v>
      </c>
      <c r="L26" s="450"/>
      <c r="M26" s="450"/>
      <c r="N26" s="112"/>
      <c r="O26" s="125">
        <v>35</v>
      </c>
      <c r="P26" s="115" t="s">
        <v>362</v>
      </c>
      <c r="Q26" s="115" t="s">
        <v>363</v>
      </c>
    </row>
    <row r="27" spans="1:23" ht="33.75" x14ac:dyDescent="0.2">
      <c r="A27" s="120" t="s">
        <v>33</v>
      </c>
      <c r="B27" s="110" t="s">
        <v>228</v>
      </c>
      <c r="C27" s="436">
        <f>IF(AND('Petrol (9)'!C27="",'Petrol (10)'!C27=""),"",'Petrol (9)'!C27+'Petrol (10)'!C27)</f>
        <v>0</v>
      </c>
      <c r="D27" s="444">
        <f>IF(AND('Petrol (9)'!D27="",'Petrol (10)'!D27=""),"",MIN('Petrol (9)'!D27,'Petrol (10)'!D27))</f>
        <v>0</v>
      </c>
      <c r="E27" s="444">
        <f>IF(AND('Petrol (9)'!E27="",'Petrol (10)'!E27=""),"",MAX('Petrol (9)'!E27,'Petrol (10)'!E27))</f>
        <v>0</v>
      </c>
      <c r="F27" s="442">
        <v>0</v>
      </c>
      <c r="G27" s="442">
        <v>0</v>
      </c>
      <c r="H27" s="442">
        <v>0</v>
      </c>
      <c r="I27" s="436">
        <f>IF(AND('Petrol (9)'!I27="",'Petrol (10)'!I27=""),"",'Petrol (9)'!I27+'Petrol (10)'!I27)</f>
        <v>0</v>
      </c>
      <c r="J27" s="450">
        <v>0</v>
      </c>
      <c r="K27" s="450">
        <v>0</v>
      </c>
      <c r="L27" s="450"/>
      <c r="M27" s="450"/>
      <c r="N27" s="109"/>
      <c r="O27" s="111">
        <v>1</v>
      </c>
      <c r="P27" s="102" t="s">
        <v>365</v>
      </c>
      <c r="Q27" s="102" t="s">
        <v>366</v>
      </c>
    </row>
    <row r="28" spans="1:23" ht="24.75" customHeight="1" x14ac:dyDescent="0.2">
      <c r="A28" s="97" t="str">
        <f>IF(C29&gt;0,"Do not complete","Oxygen content")</f>
        <v>Oxygen content</v>
      </c>
      <c r="B28" s="98" t="s">
        <v>6</v>
      </c>
      <c r="C28" s="439">
        <f>IF(AND('Petrol (9)'!C28="",'Petrol (10)'!C28=""),"",'Petrol (9)'!C28+'Petrol (10)'!C28)</f>
        <v>0</v>
      </c>
      <c r="D28" s="448">
        <f>IF(AND('Petrol (9)'!D28="",'Petrol (10)'!D28=""),"",MIN('Petrol (9)'!D28,'Petrol (10)'!D28))</f>
        <v>0</v>
      </c>
      <c r="E28" s="448">
        <f>IF(AND('Petrol (9)'!E28="",'Petrol (10)'!E28=""),"",MAX('Petrol (9)'!E28,'Petrol (10)'!E28))</f>
        <v>0</v>
      </c>
      <c r="F28" s="442">
        <v>0</v>
      </c>
      <c r="G28" s="442">
        <v>0</v>
      </c>
      <c r="H28" s="442">
        <v>0</v>
      </c>
      <c r="I28" s="439">
        <f>IF(AND('Petrol (9)'!I28="",'Petrol (10)'!I28=""),"",'Petrol (9)'!I28+'Petrol (10)'!I28)</f>
        <v>0</v>
      </c>
      <c r="J28" s="450">
        <v>0</v>
      </c>
      <c r="K28" s="450">
        <v>0</v>
      </c>
      <c r="L28" s="450"/>
      <c r="M28" s="450"/>
      <c r="N28" s="105"/>
      <c r="O28" s="230">
        <v>3.7</v>
      </c>
      <c r="P28" s="603" t="s">
        <v>367</v>
      </c>
      <c r="Q28" s="603" t="s">
        <v>368</v>
      </c>
      <c r="W28" s="42"/>
    </row>
    <row r="29" spans="1:23" ht="24.75" customHeight="1" x14ac:dyDescent="0.2">
      <c r="A29" s="135" t="str">
        <f>IF(C28&gt;0,"Do not complete","Oxygen content*
*petrol with 5% (v/v) or less ethanol content")</f>
        <v>Oxygen content*
*petrol with 5% (v/v) or less ethanol content</v>
      </c>
      <c r="B29" s="98" t="s">
        <v>6</v>
      </c>
      <c r="C29" s="436">
        <f>IF(AND('Petrol (9)'!C29="",'Petrol (10)'!C29=""),"",'Petrol (9)'!C29+'Petrol (10)'!C29)</f>
        <v>0</v>
      </c>
      <c r="D29" s="444">
        <f>IF(AND('Petrol (9)'!D29="",'Petrol (10)'!D29=""),"",MIN('Petrol (9)'!D29,'Petrol (10)'!D29))</f>
        <v>0</v>
      </c>
      <c r="E29" s="444">
        <f>IF(AND('Petrol (9)'!E29="",'Petrol (10)'!E29=""),"",MAX('Petrol (9)'!E29,'Petrol (10)'!E29))</f>
        <v>0</v>
      </c>
      <c r="F29" s="442">
        <v>0</v>
      </c>
      <c r="G29" s="442">
        <v>0</v>
      </c>
      <c r="H29" s="442">
        <v>0</v>
      </c>
      <c r="I29" s="436">
        <f>IF(AND('Petrol (9)'!I29="",'Petrol (10)'!I29=""),"",'Petrol (9)'!I29+'Petrol (10)'!I29)</f>
        <v>0</v>
      </c>
      <c r="J29" s="450">
        <v>0</v>
      </c>
      <c r="K29" s="450">
        <v>0</v>
      </c>
      <c r="L29" s="450"/>
      <c r="M29" s="450"/>
      <c r="N29" s="110"/>
      <c r="O29" s="231">
        <v>2.7</v>
      </c>
      <c r="P29" s="605"/>
      <c r="Q29" s="605"/>
      <c r="W29" s="42"/>
    </row>
    <row r="30" spans="1:23" ht="14.25" customHeight="1" x14ac:dyDescent="0.2">
      <c r="A30" s="33" t="s">
        <v>35</v>
      </c>
      <c r="B30" s="112"/>
      <c r="C30" s="437"/>
      <c r="D30" s="445"/>
      <c r="E30" s="445"/>
      <c r="F30" s="442"/>
      <c r="G30" s="442"/>
      <c r="H30" s="442"/>
      <c r="I30" s="437"/>
      <c r="J30" s="450"/>
      <c r="K30" s="450"/>
      <c r="L30" s="450"/>
      <c r="M30" s="450"/>
      <c r="N30" s="112"/>
      <c r="O30" s="113"/>
      <c r="P30" s="126"/>
      <c r="Q30" s="127"/>
      <c r="W30" s="42"/>
    </row>
    <row r="31" spans="1:23" ht="14.25" customHeight="1" x14ac:dyDescent="0.2">
      <c r="A31" s="116" t="s">
        <v>7</v>
      </c>
      <c r="B31" s="117" t="s">
        <v>228</v>
      </c>
      <c r="C31" s="438">
        <f>IF(AND('Petrol (9)'!C31="",'Petrol (10)'!C31=""),"",'Petrol (9)'!C31+'Petrol (10)'!C31)</f>
        <v>0</v>
      </c>
      <c r="D31" s="446">
        <f>IF(AND('Petrol (9)'!D31="",'Petrol (10)'!D31=""),"",MIN('Petrol (9)'!D31,'Petrol (10)'!D31))</f>
        <v>0</v>
      </c>
      <c r="E31" s="446">
        <f>IF(AND('Petrol (9)'!E31="",'Petrol (10)'!E31=""),"",MAX('Petrol (9)'!E31,'Petrol (10)'!E31))</f>
        <v>0</v>
      </c>
      <c r="F31" s="442">
        <v>0</v>
      </c>
      <c r="G31" s="442">
        <v>0</v>
      </c>
      <c r="H31" s="442">
        <v>0</v>
      </c>
      <c r="I31" s="438">
        <f>IF(AND('Petrol (9)'!I31="",'Petrol (10)'!I31=""),"",'Petrol (9)'!I31+'Petrol (10)'!I31)</f>
        <v>0</v>
      </c>
      <c r="J31" s="450">
        <v>0</v>
      </c>
      <c r="K31" s="450">
        <v>0</v>
      </c>
      <c r="L31" s="450"/>
      <c r="M31" s="450"/>
      <c r="N31" s="112"/>
      <c r="O31" s="113">
        <v>3</v>
      </c>
      <c r="P31" s="128"/>
      <c r="Q31" s="129"/>
    </row>
    <row r="32" spans="1:23" ht="14.25" customHeight="1" x14ac:dyDescent="0.2">
      <c r="A32" s="116" t="s">
        <v>8</v>
      </c>
      <c r="B32" s="117" t="s">
        <v>228</v>
      </c>
      <c r="C32" s="438">
        <f>IF(AND('Petrol (9)'!C32="",'Petrol (10)'!C32=""),"",'Petrol (9)'!C32+'Petrol (10)'!C32)</f>
        <v>0</v>
      </c>
      <c r="D32" s="446">
        <f>IF(AND('Petrol (9)'!D32="",'Petrol (10)'!D32=""),"",MIN('Petrol (9)'!D32,'Petrol (10)'!D32))</f>
        <v>0</v>
      </c>
      <c r="E32" s="446">
        <f>IF(AND('Petrol (9)'!E32="",'Petrol (10)'!E32=""),"",MAX('Petrol (9)'!E32,'Petrol (10)'!E32))</f>
        <v>0</v>
      </c>
      <c r="F32" s="442">
        <v>0</v>
      </c>
      <c r="G32" s="442">
        <v>0</v>
      </c>
      <c r="H32" s="442">
        <v>0</v>
      </c>
      <c r="I32" s="438">
        <f>IF(AND('Petrol (9)'!I32="",'Petrol (10)'!I32=""),"",'Petrol (9)'!I32+'Petrol (10)'!I32)</f>
        <v>0</v>
      </c>
      <c r="J32" s="450">
        <v>0</v>
      </c>
      <c r="K32" s="450">
        <v>0</v>
      </c>
      <c r="L32" s="450"/>
      <c r="M32" s="450"/>
      <c r="N32" s="112"/>
      <c r="O32" s="130">
        <v>10</v>
      </c>
      <c r="P32" s="128"/>
      <c r="Q32" s="129"/>
    </row>
    <row r="33" spans="1:152" ht="14.25" customHeight="1" x14ac:dyDescent="0.2">
      <c r="A33" s="116" t="s">
        <v>36</v>
      </c>
      <c r="B33" s="117" t="s">
        <v>228</v>
      </c>
      <c r="C33" s="438">
        <f>IF(AND('Petrol (9)'!C33="",'Petrol (10)'!C33=""),"",'Petrol (9)'!C33+'Petrol (10)'!C33)</f>
        <v>0</v>
      </c>
      <c r="D33" s="446">
        <f>IF(AND('Petrol (9)'!D33="",'Petrol (10)'!D33=""),"",MIN('Petrol (9)'!D33,'Petrol (10)'!D33))</f>
        <v>0</v>
      </c>
      <c r="E33" s="446">
        <f>IF(AND('Petrol (9)'!E33="",'Petrol (10)'!E33=""),"",MAX('Petrol (9)'!E33,'Petrol (10)'!E33))</f>
        <v>0</v>
      </c>
      <c r="F33" s="442">
        <v>0</v>
      </c>
      <c r="G33" s="442">
        <v>0</v>
      </c>
      <c r="H33" s="442">
        <v>0</v>
      </c>
      <c r="I33" s="438">
        <f>IF(AND('Petrol (9)'!I33="",'Petrol (10)'!I33=""),"",'Petrol (9)'!I33+'Petrol (10)'!I33)</f>
        <v>0</v>
      </c>
      <c r="J33" s="450">
        <v>0</v>
      </c>
      <c r="K33" s="450">
        <v>0</v>
      </c>
      <c r="L33" s="450"/>
      <c r="M33" s="450"/>
      <c r="N33" s="112"/>
      <c r="O33" s="130">
        <v>12</v>
      </c>
      <c r="P33" s="269" t="s">
        <v>79</v>
      </c>
      <c r="Q33" s="115">
        <v>1997</v>
      </c>
    </row>
    <row r="34" spans="1:152" ht="14.25" customHeight="1" x14ac:dyDescent="0.2">
      <c r="A34" s="116" t="s">
        <v>37</v>
      </c>
      <c r="B34" s="117" t="s">
        <v>228</v>
      </c>
      <c r="C34" s="438">
        <f>IF(AND('Petrol (9)'!C34="",'Petrol (10)'!C34=""),"",'Petrol (9)'!C34+'Petrol (10)'!C34)</f>
        <v>0</v>
      </c>
      <c r="D34" s="446">
        <f>IF(AND('Petrol (9)'!D34="",'Petrol (10)'!D34=""),"",MIN('Petrol (9)'!D34,'Petrol (10)'!D34))</f>
        <v>0</v>
      </c>
      <c r="E34" s="446">
        <f>IF(AND('Petrol (9)'!E34="",'Petrol (10)'!E34=""),"",MAX('Petrol (9)'!E34,'Petrol (10)'!E34))</f>
        <v>0</v>
      </c>
      <c r="F34" s="442">
        <v>0</v>
      </c>
      <c r="G34" s="442">
        <v>0</v>
      </c>
      <c r="H34" s="442">
        <v>0</v>
      </c>
      <c r="I34" s="438">
        <f>IF(AND('Petrol (9)'!I34="",'Petrol (10)'!I34=""),"",'Petrol (9)'!I34+'Petrol (10)'!I34)</f>
        <v>0</v>
      </c>
      <c r="J34" s="450">
        <v>0</v>
      </c>
      <c r="K34" s="450">
        <v>0</v>
      </c>
      <c r="L34" s="450"/>
      <c r="M34" s="450"/>
      <c r="N34" s="112"/>
      <c r="O34" s="130">
        <v>15</v>
      </c>
      <c r="P34" s="269" t="s">
        <v>195</v>
      </c>
      <c r="Q34" s="115">
        <v>2000</v>
      </c>
    </row>
    <row r="35" spans="1:152" ht="14.25" customHeight="1" x14ac:dyDescent="0.2">
      <c r="A35" s="116" t="s">
        <v>38</v>
      </c>
      <c r="B35" s="117" t="s">
        <v>228</v>
      </c>
      <c r="C35" s="438">
        <f>IF(AND('Petrol (9)'!C35="",'Petrol (10)'!C35=""),"",'Petrol (9)'!C35+'Petrol (10)'!C35)</f>
        <v>0</v>
      </c>
      <c r="D35" s="446">
        <f>IF(AND('Petrol (9)'!D35="",'Petrol (10)'!D35=""),"",MIN('Petrol (9)'!D35,'Petrol (10)'!D35))</f>
        <v>0</v>
      </c>
      <c r="E35" s="446">
        <f>IF(AND('Petrol (9)'!E35="",'Petrol (10)'!E35=""),"",MAX('Petrol (9)'!E35,'Petrol (10)'!E35))</f>
        <v>0</v>
      </c>
      <c r="F35" s="442">
        <v>0</v>
      </c>
      <c r="G35" s="442">
        <v>0</v>
      </c>
      <c r="H35" s="442">
        <v>0</v>
      </c>
      <c r="I35" s="438">
        <f>IF(AND('Petrol (9)'!I35="",'Petrol (10)'!I35=""),"",'Petrol (9)'!I35+'Petrol (10)'!I35)</f>
        <v>0</v>
      </c>
      <c r="J35" s="450">
        <v>0</v>
      </c>
      <c r="K35" s="450">
        <v>0</v>
      </c>
      <c r="L35" s="450"/>
      <c r="M35" s="450"/>
      <c r="N35" s="112"/>
      <c r="O35" s="130">
        <v>15</v>
      </c>
      <c r="P35" s="269" t="s">
        <v>362</v>
      </c>
      <c r="Q35" s="115">
        <v>2008</v>
      </c>
    </row>
    <row r="36" spans="1:152" s="132" customFormat="1" ht="21.75" customHeight="1" x14ac:dyDescent="0.2">
      <c r="A36" s="131" t="s">
        <v>189</v>
      </c>
      <c r="B36" s="117" t="s">
        <v>228</v>
      </c>
      <c r="C36" s="438">
        <f>IF(AND('Petrol (9)'!C36="",'Petrol (10)'!C36=""),"",'Petrol (9)'!C36+'Petrol (10)'!C36)</f>
        <v>0</v>
      </c>
      <c r="D36" s="446">
        <f>IF(AND('Petrol (9)'!D36="",'Petrol (10)'!D36=""),"",MIN('Petrol (9)'!D36,'Petrol (10)'!D36))</f>
        <v>0</v>
      </c>
      <c r="E36" s="446">
        <f>IF(AND('Petrol (9)'!E36="",'Petrol (10)'!E36=""),"",MAX('Petrol (9)'!E36,'Petrol (10)'!E36))</f>
        <v>0</v>
      </c>
      <c r="F36" s="442">
        <v>0</v>
      </c>
      <c r="G36" s="442">
        <v>0</v>
      </c>
      <c r="H36" s="442">
        <v>0</v>
      </c>
      <c r="I36" s="438">
        <f>IF(AND('Petrol (9)'!I36="",'Petrol (10)'!I36=""),"",'Petrol (9)'!I36+'Petrol (10)'!I36)</f>
        <v>0</v>
      </c>
      <c r="J36" s="450">
        <v>0</v>
      </c>
      <c r="K36" s="450">
        <v>0</v>
      </c>
      <c r="L36" s="450"/>
      <c r="M36" s="450"/>
      <c r="N36" s="112"/>
      <c r="O36" s="130">
        <v>22</v>
      </c>
      <c r="P36" s="128"/>
      <c r="Q36" s="129"/>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row>
    <row r="37" spans="1:152" ht="18" customHeight="1" x14ac:dyDescent="0.2">
      <c r="A37" s="120" t="s">
        <v>40</v>
      </c>
      <c r="B37" s="110" t="s">
        <v>228</v>
      </c>
      <c r="C37" s="436">
        <f>IF(AND('Petrol (9)'!C37="",'Petrol (10)'!C37=""),"",'Petrol (9)'!C37+'Petrol (10)'!C37)</f>
        <v>0</v>
      </c>
      <c r="D37" s="444">
        <f>IF(AND('Petrol (9)'!D37="",'Petrol (10)'!D37=""),"",MIN('Petrol (9)'!D37,'Petrol (10)'!D37))</f>
        <v>0</v>
      </c>
      <c r="E37" s="444">
        <f>IF(AND('Petrol (9)'!E37="",'Petrol (10)'!E37=""),"",MAX('Petrol (9)'!E37,'Petrol (10)'!E37))</f>
        <v>0</v>
      </c>
      <c r="F37" s="442">
        <v>0</v>
      </c>
      <c r="G37" s="442">
        <v>0</v>
      </c>
      <c r="H37" s="442">
        <v>0</v>
      </c>
      <c r="I37" s="436">
        <f>IF(AND('Petrol (9)'!I37="",'Petrol (10)'!I37=""),"",'Petrol (9)'!I37+'Petrol (10)'!I37)</f>
        <v>0</v>
      </c>
      <c r="J37" s="450">
        <v>0</v>
      </c>
      <c r="K37" s="450">
        <v>0</v>
      </c>
      <c r="L37" s="450"/>
      <c r="M37" s="450"/>
      <c r="N37" s="109"/>
      <c r="O37" s="133">
        <v>15</v>
      </c>
      <c r="P37" s="123"/>
      <c r="Q37" s="134"/>
    </row>
    <row r="38" spans="1:152" ht="57" customHeight="1" x14ac:dyDescent="0.2">
      <c r="A38" s="135" t="s">
        <v>41</v>
      </c>
      <c r="B38" s="136" t="s">
        <v>9</v>
      </c>
      <c r="C38" s="410">
        <f>IF(AND('Petrol (9)'!C38="",'Petrol (10)'!C38=""),"",'Petrol (9)'!C38+'Petrol (10)'!C38)</f>
        <v>0</v>
      </c>
      <c r="D38" s="292">
        <f>IF(AND('Petrol (9)'!D38="",'Petrol (10)'!D38=""),"",MIN('Petrol (9)'!D38,'Petrol (10)'!D38))</f>
        <v>0</v>
      </c>
      <c r="E38" s="292">
        <f>IF(AND('Petrol (9)'!E38="",'Petrol (10)'!E38=""),"",MAX('Petrol (9)'!E38,'Petrol (10)'!E38))</f>
        <v>0</v>
      </c>
      <c r="F38" s="442">
        <v>0</v>
      </c>
      <c r="G38" s="442">
        <v>0</v>
      </c>
      <c r="H38" s="442">
        <v>0</v>
      </c>
      <c r="I38" s="410">
        <f>IF(AND('Petrol (9)'!I38="",'Petrol (10)'!I38=""),"",'Petrol (9)'!I38+'Petrol (10)'!I38)</f>
        <v>0</v>
      </c>
      <c r="J38" s="450">
        <v>0</v>
      </c>
      <c r="K38" s="450">
        <v>0</v>
      </c>
      <c r="L38" s="450"/>
      <c r="M38" s="450"/>
      <c r="N38" s="136"/>
      <c r="O38" s="103">
        <v>10</v>
      </c>
      <c r="P38" s="137" t="s">
        <v>369</v>
      </c>
      <c r="Q38" s="137" t="s">
        <v>370</v>
      </c>
    </row>
    <row r="39" spans="1:152" ht="13.5" customHeight="1" x14ac:dyDescent="0.2">
      <c r="A39" s="97" t="s">
        <v>42</v>
      </c>
      <c r="B39" s="136" t="s">
        <v>10</v>
      </c>
      <c r="C39" s="410">
        <f>IF(AND('Petrol (9)'!C39="",'Petrol (10)'!C39=""),"",'Petrol (9)'!C39+'Petrol (10)'!C39)</f>
        <v>0</v>
      </c>
      <c r="D39" s="292">
        <f>IF(AND('Petrol (9)'!D39="",'Petrol (10)'!D39=""),"",MIN('Petrol (9)'!D39,'Petrol (10)'!D39))</f>
        <v>0</v>
      </c>
      <c r="E39" s="292">
        <f>IF(AND('Petrol (9)'!E39="",'Petrol (10)'!E39=""),"",MAX('Petrol (9)'!E39,'Petrol (10)'!E39))</f>
        <v>0</v>
      </c>
      <c r="F39" s="442">
        <v>0</v>
      </c>
      <c r="G39" s="442">
        <v>0</v>
      </c>
      <c r="H39" s="442">
        <v>0</v>
      </c>
      <c r="I39" s="410">
        <f>IF(AND('Petrol (9)'!I39="",'Petrol (10)'!I39=""),"",'Petrol (9)'!I39+'Petrol (10)'!I39)</f>
        <v>0</v>
      </c>
      <c r="J39" s="450">
        <v>0</v>
      </c>
      <c r="K39" s="450">
        <v>0</v>
      </c>
      <c r="L39" s="450"/>
      <c r="M39" s="450"/>
      <c r="N39" s="136"/>
      <c r="O39" s="138">
        <v>5.0000000000000001E-3</v>
      </c>
      <c r="P39" s="139" t="s">
        <v>80</v>
      </c>
      <c r="Q39" s="139">
        <v>1996</v>
      </c>
    </row>
    <row r="40" spans="1:152" s="82" customFormat="1" ht="22.5" customHeight="1" x14ac:dyDescent="0.2">
      <c r="A40" s="140" t="s">
        <v>348</v>
      </c>
      <c r="B40" s="141" t="s">
        <v>221</v>
      </c>
      <c r="C40" s="410">
        <f>IF(AND('Petrol (9)'!C40="",'Petrol (10)'!C40=""),"",'Petrol (9)'!C40+'Petrol (10)'!C40)</f>
        <v>0</v>
      </c>
      <c r="D40" s="449">
        <f>IF(AND('Petrol (9)'!D40="",'Petrol (10)'!D40=""),"",MIN('Petrol (9)'!D40,'Petrol (10)'!D40))</f>
        <v>0</v>
      </c>
      <c r="E40" s="449">
        <f>IF(AND('Petrol (9)'!E40="",'Petrol (10)'!E40=""),"",MAX('Petrol (9)'!E40,'Petrol (10)'!E40))</f>
        <v>0</v>
      </c>
      <c r="F40" s="442">
        <v>0</v>
      </c>
      <c r="G40" s="442">
        <v>0</v>
      </c>
      <c r="H40" s="442">
        <v>0</v>
      </c>
      <c r="I40" s="410">
        <f>IF(AND('Petrol (9)'!I40="",'Petrol (10)'!I40=""),"",'Petrol (9)'!I40+'Petrol (10)'!I40)</f>
        <v>0</v>
      </c>
      <c r="J40" s="450">
        <v>0</v>
      </c>
      <c r="K40" s="450">
        <v>0</v>
      </c>
      <c r="L40" s="450"/>
      <c r="M40" s="450"/>
      <c r="N40" s="141"/>
      <c r="O40" s="141">
        <v>2</v>
      </c>
      <c r="P40" s="217" t="s">
        <v>371</v>
      </c>
      <c r="Q40" s="217" t="s">
        <v>372</v>
      </c>
    </row>
    <row r="41" spans="1:152" s="142" customFormat="1" ht="3.75" customHeight="1" x14ac:dyDescent="0.2">
      <c r="A41" s="81"/>
      <c r="M41" s="4"/>
      <c r="N41" s="4"/>
    </row>
    <row r="42" spans="1:152" ht="13.5" customHeight="1" x14ac:dyDescent="0.25">
      <c r="A42" s="85" t="s">
        <v>82</v>
      </c>
      <c r="B42" s="143"/>
      <c r="C42" s="143"/>
      <c r="D42" s="143"/>
      <c r="E42" s="143"/>
      <c r="F42" s="143"/>
      <c r="G42" s="143"/>
      <c r="H42" s="143"/>
      <c r="I42" s="143"/>
      <c r="J42" s="143"/>
      <c r="K42" s="143"/>
      <c r="L42" s="143"/>
    </row>
    <row r="43" spans="1:152" ht="6" customHeight="1" x14ac:dyDescent="0.2">
      <c r="A43" s="144"/>
      <c r="B43" s="144"/>
      <c r="C43" s="144"/>
      <c r="D43" s="144"/>
      <c r="E43" s="144"/>
      <c r="F43" s="144"/>
      <c r="G43" s="144"/>
      <c r="H43" s="144"/>
      <c r="I43" s="144"/>
      <c r="J43" s="144"/>
      <c r="K43" s="144"/>
      <c r="L43" s="144"/>
    </row>
    <row r="44" spans="1:152" x14ac:dyDescent="0.2">
      <c r="A44" s="581" t="s">
        <v>43</v>
      </c>
      <c r="B44" s="582"/>
      <c r="C44" s="582"/>
      <c r="D44" s="583"/>
      <c r="E44" s="12"/>
      <c r="F44" s="12"/>
      <c r="G44" s="12"/>
      <c r="H44" s="12"/>
      <c r="I44" s="12"/>
      <c r="J44" s="12"/>
      <c r="K44" s="12"/>
      <c r="L44" s="12"/>
    </row>
    <row r="45" spans="1:152" ht="13.15" customHeight="1" x14ac:dyDescent="0.2">
      <c r="A45" s="141" t="s">
        <v>44</v>
      </c>
      <c r="B45" s="440">
        <f>'Petrol (9)'!B45+'Petrol (10)'!B45</f>
        <v>0</v>
      </c>
      <c r="C45" s="141" t="s">
        <v>49</v>
      </c>
      <c r="D45" s="440">
        <f>'Petrol (9)'!D45+'Petrol (10)'!D45</f>
        <v>0</v>
      </c>
      <c r="E45" s="597" t="s">
        <v>373</v>
      </c>
      <c r="F45" s="598"/>
      <c r="G45" s="598"/>
      <c r="H45" s="598"/>
      <c r="I45" s="598"/>
      <c r="J45" s="598"/>
      <c r="K45" s="598"/>
      <c r="L45" s="598"/>
    </row>
    <row r="46" spans="1:152" x14ac:dyDescent="0.2">
      <c r="A46" s="141" t="s">
        <v>45</v>
      </c>
      <c r="B46" s="440">
        <f>'Petrol (9)'!B46+'Petrol (10)'!B46</f>
        <v>0</v>
      </c>
      <c r="C46" s="141" t="s">
        <v>12</v>
      </c>
      <c r="D46" s="440">
        <f>'Petrol (9)'!D46+'Petrol (10)'!D46</f>
        <v>0</v>
      </c>
      <c r="E46" s="597"/>
      <c r="F46" s="598"/>
      <c r="G46" s="598"/>
      <c r="H46" s="598"/>
      <c r="I46" s="598"/>
      <c r="J46" s="598"/>
      <c r="K46" s="598"/>
      <c r="L46" s="598"/>
    </row>
    <row r="47" spans="1:152" ht="13.15" customHeight="1" x14ac:dyDescent="0.2">
      <c r="A47" s="141" t="s">
        <v>46</v>
      </c>
      <c r="B47" s="440">
        <f>'Petrol (9)'!B47+'Petrol (10)'!B47</f>
        <v>0</v>
      </c>
      <c r="C47" s="141" t="s">
        <v>13</v>
      </c>
      <c r="D47" s="440">
        <f>'Petrol (9)'!D47+'Petrol (10)'!D47</f>
        <v>0</v>
      </c>
      <c r="E47" s="597" t="s">
        <v>250</v>
      </c>
      <c r="F47" s="598"/>
      <c r="G47" s="598"/>
      <c r="H47" s="598"/>
      <c r="I47" s="598"/>
      <c r="J47" s="598"/>
      <c r="K47" s="598"/>
      <c r="L47" s="598"/>
    </row>
    <row r="48" spans="1:152" ht="13.15" customHeight="1" x14ac:dyDescent="0.2">
      <c r="A48" s="141" t="s">
        <v>11</v>
      </c>
      <c r="B48" s="440">
        <f>'Petrol (9)'!B48+'Petrol (10)'!B48</f>
        <v>0</v>
      </c>
      <c r="C48" s="141" t="s">
        <v>50</v>
      </c>
      <c r="D48" s="440">
        <f>'Petrol (9)'!D48+'Petrol (10)'!D48</f>
        <v>0</v>
      </c>
      <c r="E48" s="597" t="s">
        <v>251</v>
      </c>
      <c r="F48" s="598"/>
      <c r="G48" s="598"/>
      <c r="H48" s="598"/>
      <c r="I48" s="598"/>
      <c r="J48" s="598"/>
      <c r="K48" s="598"/>
      <c r="L48" s="598"/>
    </row>
    <row r="49" spans="1:14" ht="13.15" customHeight="1" x14ac:dyDescent="0.2">
      <c r="A49" s="141" t="s">
        <v>47</v>
      </c>
      <c r="B49" s="440">
        <f>'Petrol (9)'!B49+'Petrol (10)'!B49</f>
        <v>0</v>
      </c>
      <c r="C49" s="141" t="s">
        <v>14</v>
      </c>
      <c r="D49" s="440">
        <f>'Petrol (9)'!D49+'Petrol (10)'!D49</f>
        <v>0</v>
      </c>
      <c r="E49" s="597" t="s">
        <v>252</v>
      </c>
      <c r="F49" s="598"/>
      <c r="G49" s="598"/>
      <c r="H49" s="598"/>
      <c r="I49" s="598"/>
      <c r="J49" s="598"/>
      <c r="K49" s="598"/>
      <c r="L49" s="598"/>
    </row>
    <row r="50" spans="1:14" ht="13.5" customHeight="1" thickBot="1" x14ac:dyDescent="0.25">
      <c r="A50" s="141" t="s">
        <v>48</v>
      </c>
      <c r="B50" s="440">
        <f>'Petrol (9)'!B50+'Petrol (10)'!B50</f>
        <v>0</v>
      </c>
      <c r="C50" s="141" t="s">
        <v>51</v>
      </c>
      <c r="D50" s="440">
        <f>'Petrol (9)'!D50+'Petrol (10)'!D50</f>
        <v>0</v>
      </c>
      <c r="E50" s="618" t="s">
        <v>190</v>
      </c>
      <c r="F50" s="598"/>
      <c r="G50" s="598"/>
      <c r="H50" s="598"/>
      <c r="I50" s="598"/>
      <c r="J50" s="598"/>
      <c r="K50" s="598"/>
      <c r="L50" s="598"/>
    </row>
    <row r="51" spans="1:14" ht="13.15" customHeight="1" thickBot="1" x14ac:dyDescent="0.25">
      <c r="C51" s="145" t="s">
        <v>272</v>
      </c>
      <c r="D51" s="434">
        <f>SUM(B45:B50,D45:D50)</f>
        <v>0</v>
      </c>
      <c r="E51" s="619" t="s">
        <v>256</v>
      </c>
      <c r="F51" s="620"/>
      <c r="G51" s="620"/>
      <c r="H51" s="620"/>
      <c r="I51" s="620"/>
      <c r="J51" s="620"/>
      <c r="K51" s="620"/>
      <c r="L51" s="620"/>
    </row>
    <row r="52" spans="1:14" ht="8.25" customHeight="1" x14ac:dyDescent="0.2">
      <c r="C52" s="12"/>
      <c r="D52" s="12"/>
      <c r="E52" s="12"/>
      <c r="F52" s="12"/>
      <c r="G52" s="12"/>
      <c r="H52" s="12"/>
      <c r="I52" s="12"/>
      <c r="J52" s="12"/>
      <c r="K52" s="12"/>
      <c r="L52" s="12"/>
    </row>
    <row r="53" spans="1:14" ht="15" customHeight="1" x14ac:dyDescent="0.2">
      <c r="A53" s="146" t="s">
        <v>96</v>
      </c>
    </row>
    <row r="54" spans="1:14" ht="41.25" customHeight="1" x14ac:dyDescent="0.2">
      <c r="A54" s="611"/>
      <c r="B54" s="612"/>
      <c r="C54" s="612"/>
      <c r="D54" s="612"/>
      <c r="E54" s="612"/>
      <c r="F54" s="612"/>
      <c r="G54" s="612"/>
      <c r="H54" s="612"/>
      <c r="I54" s="612"/>
      <c r="J54" s="612"/>
      <c r="K54" s="612"/>
      <c r="L54" s="613"/>
    </row>
    <row r="55" spans="1:14" ht="6.75" customHeight="1" x14ac:dyDescent="0.2">
      <c r="A55" s="147"/>
      <c r="B55" s="143"/>
      <c r="C55" s="143"/>
      <c r="D55" s="143"/>
      <c r="E55" s="143"/>
      <c r="F55" s="143"/>
      <c r="G55" s="143"/>
      <c r="H55" s="143"/>
      <c r="I55" s="143"/>
      <c r="J55" s="143"/>
      <c r="K55" s="143"/>
      <c r="L55" s="143"/>
    </row>
    <row r="56" spans="1:14" ht="6" customHeight="1" x14ac:dyDescent="0.2">
      <c r="A56" s="146"/>
    </row>
    <row r="57" spans="1:14" ht="18" customHeight="1" x14ac:dyDescent="0.25">
      <c r="A57" s="148" t="s">
        <v>73</v>
      </c>
      <c r="I57" s="284" t="s">
        <v>838</v>
      </c>
    </row>
    <row r="58" spans="1:14" ht="9" customHeight="1" x14ac:dyDescent="0.2"/>
    <row r="59" spans="1:14" ht="13.5" customHeight="1" x14ac:dyDescent="0.2">
      <c r="A59" s="86" t="s">
        <v>54</v>
      </c>
      <c r="B59" s="86" t="s">
        <v>20</v>
      </c>
      <c r="C59" s="614" t="s">
        <v>349</v>
      </c>
      <c r="D59" s="615"/>
      <c r="E59" s="615"/>
      <c r="F59" s="615"/>
      <c r="G59" s="615"/>
      <c r="H59" s="615"/>
      <c r="I59" s="616"/>
      <c r="J59" s="614" t="s">
        <v>70</v>
      </c>
      <c r="K59" s="621"/>
      <c r="L59" s="621"/>
      <c r="M59" s="621"/>
      <c r="N59" s="149"/>
    </row>
    <row r="60" spans="1:14" ht="22.5" customHeight="1" x14ac:dyDescent="0.2">
      <c r="A60" s="87"/>
      <c r="B60" s="87"/>
      <c r="C60" s="150" t="s">
        <v>63</v>
      </c>
      <c r="D60" s="150" t="s">
        <v>72</v>
      </c>
      <c r="E60" s="150" t="s">
        <v>64</v>
      </c>
      <c r="F60" s="607" t="s">
        <v>68</v>
      </c>
      <c r="G60" s="608"/>
      <c r="H60" s="150"/>
      <c r="I60" s="427"/>
      <c r="J60" s="609" t="s">
        <v>207</v>
      </c>
      <c r="K60" s="428" t="s">
        <v>71</v>
      </c>
      <c r="L60" s="614" t="s">
        <v>76</v>
      </c>
      <c r="M60" s="617"/>
    </row>
    <row r="61" spans="1:14" ht="22.5" customHeight="1" x14ac:dyDescent="0.2">
      <c r="A61" s="87"/>
      <c r="B61" s="87"/>
      <c r="C61" s="150"/>
      <c r="D61" s="150"/>
      <c r="E61" s="150"/>
      <c r="F61" s="415" t="s">
        <v>22</v>
      </c>
      <c r="G61" s="415" t="s">
        <v>23</v>
      </c>
      <c r="H61" s="150" t="s">
        <v>69</v>
      </c>
      <c r="I61" s="427"/>
      <c r="J61" s="610"/>
      <c r="K61" s="428"/>
      <c r="L61" s="430"/>
      <c r="M61" s="429"/>
    </row>
    <row r="62" spans="1:14" ht="13.5" customHeight="1" x14ac:dyDescent="0.2">
      <c r="A62" s="152" t="str">
        <f>'Methods&amp;Limits'!A9</f>
        <v>Research Octane Number (RON)</v>
      </c>
      <c r="B62" s="153" t="str">
        <f>'Methods&amp;Limits'!B9</f>
        <v>--</v>
      </c>
      <c r="C62" s="38" t="str">
        <f>'Methods&amp;Limits'!E9</f>
        <v>EN-ISO 5164</v>
      </c>
      <c r="D62" s="154">
        <f>'Methods&amp;Limits'!F9</f>
        <v>2005</v>
      </c>
      <c r="E62" s="242">
        <f>'Methods&amp;Limits'!G9</f>
        <v>0.7</v>
      </c>
      <c r="F62" s="38">
        <f>'Methods&amp;Limits'!H9</f>
        <v>94.587000000000003</v>
      </c>
      <c r="G62" s="216"/>
      <c r="H62" s="276" t="str">
        <f>IF(D17="","",IF(D17&lt;F62,"Yes",""))</f>
        <v>Yes</v>
      </c>
      <c r="I62" s="426"/>
      <c r="J62" s="258"/>
      <c r="K62" s="258"/>
      <c r="L62" s="573"/>
      <c r="M62" s="574"/>
    </row>
    <row r="63" spans="1:14" ht="13.5" customHeight="1" x14ac:dyDescent="0.2">
      <c r="A63" s="155" t="str">
        <f>'Methods&amp;Limits'!A10</f>
        <v>(RON 91 fuel only)</v>
      </c>
      <c r="B63" s="156" t="str">
        <f>'Methods&amp;Limits'!B10</f>
        <v>--</v>
      </c>
      <c r="C63" s="38" t="str">
        <f>'Methods&amp;Limits'!E10</f>
        <v>EN-ISO 5164</v>
      </c>
      <c r="D63" s="157">
        <f>'Methods&amp;Limits'!F10</f>
        <v>2005</v>
      </c>
      <c r="E63" s="243">
        <f>'Methods&amp;Limits'!G10</f>
        <v>0.7</v>
      </c>
      <c r="F63" s="159">
        <f>'Methods&amp;Limits'!H10</f>
        <v>90.587000000000003</v>
      </c>
      <c r="G63" s="159"/>
      <c r="H63" s="276" t="str">
        <f>IF(D17="","",IF(D17&lt;F63,"Yes",""))</f>
        <v>Yes</v>
      </c>
      <c r="I63" s="426"/>
      <c r="J63" s="258"/>
      <c r="K63" s="258"/>
      <c r="L63" s="573"/>
      <c r="M63" s="574"/>
    </row>
    <row r="64" spans="1:14" ht="13.5" customHeight="1" x14ac:dyDescent="0.2">
      <c r="A64" s="152" t="str">
        <f>'Methods&amp;Limits'!A11</f>
        <v>Motor Octane Number (MON)</v>
      </c>
      <c r="B64" s="153" t="str">
        <f>'Methods&amp;Limits'!B11</f>
        <v>--</v>
      </c>
      <c r="C64" s="38" t="str">
        <f>'Methods&amp;Limits'!E11</f>
        <v>EN-ISO 5163</v>
      </c>
      <c r="D64" s="157">
        <f>'Methods&amp;Limits'!F11</f>
        <v>2005</v>
      </c>
      <c r="E64" s="243">
        <f>'Methods&amp;Limits'!G11</f>
        <v>0.9</v>
      </c>
      <c r="F64" s="159">
        <f>'Methods&amp;Limits'!H11</f>
        <v>84.468999999999994</v>
      </c>
      <c r="G64" s="159"/>
      <c r="H64" s="276" t="str">
        <f>IF(D18="","",IF(D18&lt;F64,"Yes",""))</f>
        <v>Yes</v>
      </c>
      <c r="I64" s="426"/>
      <c r="J64" s="258"/>
      <c r="K64" s="258"/>
      <c r="L64" s="573"/>
      <c r="M64" s="574"/>
    </row>
    <row r="65" spans="1:13" ht="13.5" customHeight="1" x14ac:dyDescent="0.2">
      <c r="A65" s="155" t="str">
        <f>'Methods&amp;Limits'!A12</f>
        <v>(RON 91 fuel only)</v>
      </c>
      <c r="B65" s="156" t="str">
        <f>'Methods&amp;Limits'!B12</f>
        <v>--</v>
      </c>
      <c r="C65" s="38" t="str">
        <f>'Methods&amp;Limits'!E12</f>
        <v>EN-ISO 5163</v>
      </c>
      <c r="D65" s="157">
        <f>'Methods&amp;Limits'!F12</f>
        <v>2005</v>
      </c>
      <c r="E65" s="243">
        <f>'Methods&amp;Limits'!G12</f>
        <v>0.9</v>
      </c>
      <c r="F65" s="159">
        <f>'Methods&amp;Limits'!H12</f>
        <v>80.468999999999994</v>
      </c>
      <c r="G65" s="159"/>
      <c r="H65" s="276" t="str">
        <f>IF(D18="","",IF(D18&lt;F65,"Yes",""))</f>
        <v>Yes</v>
      </c>
      <c r="I65" s="426"/>
      <c r="J65" s="258"/>
      <c r="K65" s="258"/>
      <c r="L65" s="573"/>
      <c r="M65" s="574"/>
    </row>
    <row r="66" spans="1:13" ht="13.5" customHeight="1" x14ac:dyDescent="0.2">
      <c r="A66" s="152" t="str">
        <f>'Methods&amp;Limits'!A13</f>
        <v>Vapour Pressure, DVPE</v>
      </c>
      <c r="B66" s="153"/>
      <c r="C66" s="160"/>
      <c r="D66" s="161"/>
      <c r="E66" s="244"/>
      <c r="F66" s="162"/>
      <c r="G66" s="163"/>
      <c r="H66" s="277"/>
      <c r="I66" s="285"/>
      <c r="J66" s="285"/>
      <c r="K66" s="285"/>
      <c r="L66" s="285"/>
      <c r="M66" s="211"/>
    </row>
    <row r="67" spans="1:13" ht="13.5" customHeight="1" x14ac:dyDescent="0.2">
      <c r="A67" s="164" t="str">
        <f>'Methods&amp;Limits'!A14</f>
        <v>--summer period (normal)</v>
      </c>
      <c r="B67" s="165" t="str">
        <f>'Methods&amp;Limits'!B14</f>
        <v>kPa</v>
      </c>
      <c r="C67" s="38" t="str">
        <f>'Methods&amp;Limits'!E14</f>
        <v>EN 13016-1</v>
      </c>
      <c r="D67" s="157">
        <f>'Methods&amp;Limits'!F14</f>
        <v>2007</v>
      </c>
      <c r="E67" s="243">
        <f>'Methods&amp;Limits'!G14</f>
        <v>2.2000000000000002</v>
      </c>
      <c r="F67" s="158"/>
      <c r="G67" s="166">
        <f>'Methods&amp;Limits'!I14</f>
        <v>61.298000000000002</v>
      </c>
      <c r="H67" s="276" t="str">
        <f>IF(E$20="","",IF(E$20&gt;G67,"Yes",""))</f>
        <v/>
      </c>
      <c r="I67" s="426"/>
      <c r="J67" s="258"/>
      <c r="K67" s="258"/>
      <c r="L67" s="573"/>
      <c r="M67" s="574"/>
    </row>
    <row r="68" spans="1:13" ht="13.5" customHeight="1" x14ac:dyDescent="0.2">
      <c r="A68" s="167" t="str">
        <f>'Methods&amp;Limits'!A15</f>
        <v>-- Petrol with bioethanol content 0-2</v>
      </c>
      <c r="B68" s="165" t="str">
        <f>'Methods&amp;Limits'!B15</f>
        <v>kPa</v>
      </c>
      <c r="C68" s="38" t="str">
        <f>'Methods&amp;Limits'!E15</f>
        <v>EN 1601</v>
      </c>
      <c r="D68" s="157">
        <f>'Methods&amp;Limits'!F15</f>
        <v>1997</v>
      </c>
      <c r="E68" s="243">
        <f>'Methods&amp;Limits'!G15</f>
        <v>2.2999999999999998</v>
      </c>
      <c r="F68" s="158"/>
      <c r="G68" s="166">
        <f>'Methods&amp;Limits'!I15</f>
        <v>67.307000000000002</v>
      </c>
      <c r="H68" s="276" t="str">
        <f t="shared" ref="H68:H73" si="0">IF(E$20="","",IF(E$20&gt;G68,"Yes",""))</f>
        <v/>
      </c>
      <c r="I68" s="426"/>
      <c r="J68" s="258"/>
      <c r="K68" s="258"/>
      <c r="L68" s="573"/>
      <c r="M68" s="574"/>
    </row>
    <row r="69" spans="1:13" ht="13.5" customHeight="1" x14ac:dyDescent="0.2">
      <c r="A69" s="168" t="str">
        <f>'Methods&amp;Limits'!A16</f>
        <v>-- Petrol with bioethanol content 2-4</v>
      </c>
      <c r="B69" s="165" t="str">
        <f>'Methods&amp;Limits'!B16</f>
        <v>kPa</v>
      </c>
      <c r="C69" s="38" t="str">
        <f>'Methods&amp;Limits'!E16</f>
        <v>EN 1601</v>
      </c>
      <c r="D69" s="157">
        <f>'Methods&amp;Limits'!F16</f>
        <v>1997</v>
      </c>
      <c r="E69" s="243">
        <f>'Methods&amp;Limits'!G16</f>
        <v>2.2999999999999998</v>
      </c>
      <c r="F69" s="158"/>
      <c r="G69" s="166">
        <f>'Methods&amp;Limits'!I16</f>
        <v>69.156999999999996</v>
      </c>
      <c r="H69" s="276" t="str">
        <f t="shared" si="0"/>
        <v/>
      </c>
      <c r="I69" s="426"/>
      <c r="J69" s="258"/>
      <c r="K69" s="258"/>
      <c r="L69" s="573"/>
      <c r="M69" s="574"/>
    </row>
    <row r="70" spans="1:13" ht="13.5" customHeight="1" x14ac:dyDescent="0.2">
      <c r="A70" s="168" t="str">
        <f>'Methods&amp;Limits'!A17</f>
        <v>-- Petrol with bioethanol content 4-6</v>
      </c>
      <c r="B70" s="165" t="str">
        <f>'Methods&amp;Limits'!B17</f>
        <v>kPa</v>
      </c>
      <c r="C70" s="38" t="str">
        <f>'Methods&amp;Limits'!E17</f>
        <v>EN 1601</v>
      </c>
      <c r="D70" s="157">
        <f>'Methods&amp;Limits'!F17</f>
        <v>1997</v>
      </c>
      <c r="E70" s="243">
        <f>'Methods&amp;Limits'!G17</f>
        <v>2.2999999999999998</v>
      </c>
      <c r="F70" s="158"/>
      <c r="G70" s="166">
        <f>'Methods&amp;Limits'!I17</f>
        <v>69.356999999999999</v>
      </c>
      <c r="H70" s="276" t="str">
        <f t="shared" si="0"/>
        <v/>
      </c>
      <c r="I70" s="426"/>
      <c r="J70" s="258"/>
      <c r="K70" s="258"/>
      <c r="L70" s="573"/>
      <c r="M70" s="574"/>
    </row>
    <row r="71" spans="1:13" ht="13.5" customHeight="1" x14ac:dyDescent="0.2">
      <c r="A71" s="168" t="str">
        <f>'Methods&amp;Limits'!A18</f>
        <v>-- Petrol with bioethanol content 6-8</v>
      </c>
      <c r="B71" s="165" t="str">
        <f>'Methods&amp;Limits'!B18</f>
        <v>kPa</v>
      </c>
      <c r="C71" s="38" t="str">
        <f>'Methods&amp;Limits'!E18</f>
        <v>EN 1601</v>
      </c>
      <c r="D71" s="157">
        <f>'Methods&amp;Limits'!F18</f>
        <v>1997</v>
      </c>
      <c r="E71" s="243">
        <f>'Methods&amp;Limits'!G18</f>
        <v>2.2999999999999998</v>
      </c>
      <c r="F71" s="158"/>
      <c r="G71" s="166">
        <f>'Methods&amp;Limits'!I18</f>
        <v>69.236999999999995</v>
      </c>
      <c r="H71" s="276" t="str">
        <f t="shared" si="0"/>
        <v/>
      </c>
      <c r="I71" s="426"/>
      <c r="J71" s="258"/>
      <c r="K71" s="258"/>
      <c r="L71" s="573"/>
      <c r="M71" s="574"/>
    </row>
    <row r="72" spans="1:13" ht="13.5" customHeight="1" x14ac:dyDescent="0.2">
      <c r="A72" s="168" t="str">
        <f>'Methods&amp;Limits'!A19</f>
        <v>-- Petrol with bioethanol content 8-10</v>
      </c>
      <c r="B72" s="165" t="str">
        <f>'Methods&amp;Limits'!B19</f>
        <v>kPa</v>
      </c>
      <c r="C72" s="38" t="str">
        <f>'Methods&amp;Limits'!E19</f>
        <v>EN 1601</v>
      </c>
      <c r="D72" s="157">
        <f>'Methods&amp;Limits'!F19</f>
        <v>1997</v>
      </c>
      <c r="E72" s="243">
        <f>'Methods&amp;Limits'!G19</f>
        <v>2.2999999999999998</v>
      </c>
      <c r="F72" s="158"/>
      <c r="G72" s="166">
        <f>'Methods&amp;Limits'!I19</f>
        <v>69.117000000000004</v>
      </c>
      <c r="H72" s="276" t="str">
        <f t="shared" si="0"/>
        <v/>
      </c>
      <c r="I72" s="426"/>
      <c r="J72" s="258"/>
      <c r="K72" s="258"/>
      <c r="L72" s="573"/>
      <c r="M72" s="574"/>
    </row>
    <row r="73" spans="1:13" ht="22.5" customHeight="1" x14ac:dyDescent="0.2">
      <c r="A73" s="169" t="str">
        <f>'Methods&amp;Limits'!A20</f>
        <v>--summer period (arctic or severe weather conditions)</v>
      </c>
      <c r="B73" s="156" t="str">
        <f>'Methods&amp;Limits'!B20</f>
        <v>kPa</v>
      </c>
      <c r="C73" s="38" t="str">
        <f>'Methods&amp;Limits'!E20</f>
        <v>EN 13016-1</v>
      </c>
      <c r="D73" s="34">
        <f>'Methods&amp;Limits'!F20</f>
        <v>2007</v>
      </c>
      <c r="E73" s="243">
        <f>'Methods&amp;Limits'!G20</f>
        <v>2.2999999999999998</v>
      </c>
      <c r="F73" s="158"/>
      <c r="G73" s="166">
        <f>'Methods&amp;Limits'!I20</f>
        <v>71.356999999999999</v>
      </c>
      <c r="H73" s="276" t="str">
        <f t="shared" si="0"/>
        <v/>
      </c>
      <c r="I73" s="426"/>
      <c r="J73" s="258"/>
      <c r="K73" s="258"/>
      <c r="L73" s="573"/>
      <c r="M73" s="574"/>
    </row>
    <row r="74" spans="1:13" ht="13.5" customHeight="1" x14ac:dyDescent="0.2">
      <c r="A74" s="152" t="str">
        <f>'Methods&amp;Limits'!A21</f>
        <v>Distillation *</v>
      </c>
      <c r="B74" s="153"/>
      <c r="C74" s="160"/>
      <c r="D74" s="161"/>
      <c r="E74" s="244"/>
      <c r="F74" s="162"/>
      <c r="G74" s="163"/>
      <c r="H74" s="277"/>
      <c r="I74" s="285"/>
      <c r="J74" s="285"/>
      <c r="K74" s="285"/>
      <c r="L74" s="285"/>
      <c r="M74" s="211"/>
    </row>
    <row r="75" spans="1:13" ht="13.5" customHeight="1" x14ac:dyDescent="0.2">
      <c r="A75" s="164" t="str">
        <f>'Methods&amp;Limits'!A22</f>
        <v>--evaporated at 100 oC</v>
      </c>
      <c r="B75" s="165" t="str">
        <f>'Methods&amp;Limits'!B22</f>
        <v>% V/V</v>
      </c>
      <c r="C75" s="38" t="str">
        <f>'Methods&amp;Limits'!E22</f>
        <v>EN-ISO 3405</v>
      </c>
      <c r="D75" s="157">
        <f>'Methods&amp;Limits'!F22</f>
        <v>2000</v>
      </c>
      <c r="E75" s="250">
        <f>'Methods&amp;Limits'!G22</f>
        <v>4</v>
      </c>
      <c r="F75" s="159">
        <f>'Methods&amp;Limits'!H22</f>
        <v>43.64</v>
      </c>
      <c r="G75" s="159"/>
      <c r="H75" s="276" t="str">
        <f>IF(D22="","",IF(D22&lt;F75,"Yes",""))</f>
        <v>Yes</v>
      </c>
      <c r="I75" s="426"/>
      <c r="J75" s="258"/>
      <c r="K75" s="258"/>
      <c r="L75" s="573"/>
      <c r="M75" s="574"/>
    </row>
    <row r="76" spans="1:13" ht="13.5" customHeight="1" x14ac:dyDescent="0.2">
      <c r="A76" s="164" t="str">
        <f>'Methods&amp;Limits'!A23</f>
        <v xml:space="preserve">-- evaporated at 150 oC </v>
      </c>
      <c r="B76" s="156" t="str">
        <f>'Methods&amp;Limits'!B23</f>
        <v>% V/V</v>
      </c>
      <c r="C76" s="38" t="str">
        <f>'Methods&amp;Limits'!E23</f>
        <v>EN-ISO 3405</v>
      </c>
      <c r="D76" s="157">
        <f>'Methods&amp;Limits'!F23</f>
        <v>2000</v>
      </c>
      <c r="E76" s="250">
        <f>'Methods&amp;Limits'!G23</f>
        <v>4</v>
      </c>
      <c r="F76" s="159">
        <f>'Methods&amp;Limits'!H23</f>
        <v>72.64</v>
      </c>
      <c r="G76" s="159"/>
      <c r="H76" s="276" t="str">
        <f>IF(D23="","",IF(D23&lt;F76,"Yes",""))</f>
        <v>Yes</v>
      </c>
      <c r="I76" s="426"/>
      <c r="J76" s="258"/>
      <c r="K76" s="258"/>
      <c r="L76" s="573"/>
      <c r="M76" s="574"/>
    </row>
    <row r="77" spans="1:13" ht="13.5" customHeight="1" x14ac:dyDescent="0.2">
      <c r="A77" s="152" t="str">
        <f>'Methods&amp;Limits'!A24</f>
        <v>Hydrocarbon analysis</v>
      </c>
      <c r="B77" s="153"/>
      <c r="C77" s="160"/>
      <c r="D77" s="161"/>
      <c r="E77" s="244"/>
      <c r="F77" s="162"/>
      <c r="G77" s="163"/>
      <c r="H77" s="277" t="str">
        <f>IF(D24&lt;F77,"Yes","")</f>
        <v/>
      </c>
      <c r="I77" s="285"/>
      <c r="J77" s="285"/>
      <c r="K77" s="285"/>
      <c r="L77" s="285"/>
      <c r="M77" s="211"/>
    </row>
    <row r="78" spans="1:13" ht="13.5" customHeight="1" x14ac:dyDescent="0.2">
      <c r="A78" s="164" t="str">
        <f>'Methods&amp;Limits'!A25</f>
        <v>-- Olefins</v>
      </c>
      <c r="B78" s="165" t="str">
        <f>'Methods&amp;Limits'!B25</f>
        <v>% V/V</v>
      </c>
      <c r="C78" s="38" t="str">
        <f>'Methods&amp;Limits'!E25</f>
        <v>EN 15553</v>
      </c>
      <c r="D78" s="157">
        <f>'Methods&amp;Limits'!F25</f>
        <v>2007</v>
      </c>
      <c r="E78" s="243">
        <f>'Methods&amp;Limits'!G25</f>
        <v>6.4</v>
      </c>
      <c r="F78" s="158"/>
      <c r="G78" s="166">
        <f>'Methods&amp;Limits'!I25</f>
        <v>21.776</v>
      </c>
      <c r="H78" s="276" t="str">
        <f>IF(E$25="","",IF(E$25&gt;G78,"Yes",""))</f>
        <v/>
      </c>
      <c r="I78" s="426"/>
      <c r="J78" s="258"/>
      <c r="K78" s="258"/>
      <c r="L78" s="573"/>
      <c r="M78" s="574"/>
    </row>
    <row r="79" spans="1:13" ht="13.5" customHeight="1" x14ac:dyDescent="0.2">
      <c r="A79" s="170"/>
      <c r="B79" s="165"/>
      <c r="C79" s="38" t="str">
        <f>'Methods&amp;Limits'!E26</f>
        <v>EN-ISO 22854</v>
      </c>
      <c r="D79" s="157">
        <f>'Methods&amp;Limits'!F26</f>
        <v>2008</v>
      </c>
      <c r="E79" s="243">
        <f>'Methods&amp;Limits'!G26</f>
        <v>2.6</v>
      </c>
      <c r="F79" s="158"/>
      <c r="G79" s="166">
        <f>'Methods&amp;Limits'!I26</f>
        <v>19.533999999999999</v>
      </c>
      <c r="H79" s="276" t="str">
        <f>IF(E$25="","",IF(E$25&gt;G79,"Yes",""))</f>
        <v/>
      </c>
      <c r="I79" s="426"/>
      <c r="J79" s="258"/>
      <c r="K79" s="258"/>
      <c r="L79" s="573"/>
      <c r="M79" s="574"/>
    </row>
    <row r="80" spans="1:13" ht="13.5" customHeight="1" x14ac:dyDescent="0.2">
      <c r="A80" s="170" t="str">
        <f>'Methods&amp;Limits'!A27</f>
        <v>*without oxygenates</v>
      </c>
      <c r="B80" s="165"/>
      <c r="C80" s="38" t="str">
        <f>'Methods&amp;Limits'!E27</f>
        <v>EN 15553</v>
      </c>
      <c r="D80" s="157">
        <f>'Methods&amp;Limits'!F27</f>
        <v>2007</v>
      </c>
      <c r="E80" s="243" t="str">
        <f>'Methods&amp;Limits'!G27</f>
        <v>-</v>
      </c>
      <c r="F80" s="158"/>
      <c r="G80" s="166" t="str">
        <f>'Methods&amp;Limits'!I27</f>
        <v>-</v>
      </c>
      <c r="H80" s="276" t="str">
        <f>IF(E$25="","",IF(E$25&gt;G80,"Yes",""))</f>
        <v/>
      </c>
      <c r="I80" s="426"/>
      <c r="J80" s="258"/>
      <c r="K80" s="258"/>
      <c r="L80" s="573"/>
      <c r="M80" s="574"/>
    </row>
    <row r="81" spans="1:13" ht="13.5" customHeight="1" x14ac:dyDescent="0.2">
      <c r="A81" s="170"/>
      <c r="B81" s="165"/>
      <c r="C81" s="38" t="str">
        <f>'Methods&amp;Limits'!E28</f>
        <v>EN-ISO 22854</v>
      </c>
      <c r="D81" s="157">
        <f>'Methods&amp;Limits'!F28</f>
        <v>2008</v>
      </c>
      <c r="E81" s="243" t="str">
        <f>'Methods&amp;Limits'!G28</f>
        <v>-</v>
      </c>
      <c r="F81" s="158"/>
      <c r="G81" s="166" t="str">
        <f>'Methods&amp;Limits'!I28</f>
        <v>-</v>
      </c>
      <c r="H81" s="276" t="str">
        <f>IF(E$25="","",IF(E$25&gt;G81,"Yes",""))</f>
        <v/>
      </c>
      <c r="I81" s="426"/>
      <c r="J81" s="258"/>
      <c r="K81" s="258"/>
      <c r="L81" s="573"/>
      <c r="M81" s="574"/>
    </row>
    <row r="82" spans="1:13" ht="13.5" customHeight="1" x14ac:dyDescent="0.2">
      <c r="A82" s="164" t="str">
        <f>'Methods&amp;Limits'!A29</f>
        <v>-- Olefins (RON 91 fuel only)***</v>
      </c>
      <c r="B82" s="165" t="str">
        <f>'Methods&amp;Limits'!B29</f>
        <v>% V/V</v>
      </c>
      <c r="C82" s="38" t="str">
        <f>'Methods&amp;Limits'!E29</f>
        <v>ASTM D1319</v>
      </c>
      <c r="D82" s="157">
        <f>'Methods&amp;Limits'!F29</f>
        <v>1995</v>
      </c>
      <c r="E82" s="243">
        <f>'Methods&amp;Limits'!G29</f>
        <v>5.0999999999999996</v>
      </c>
      <c r="F82" s="158"/>
      <c r="G82" s="166">
        <f>'Methods&amp;Limits'!I29</f>
        <v>24.009</v>
      </c>
      <c r="H82" s="276" t="str">
        <f>IF(E$25="","",IF(E$25&gt;G82,"Yes",""))</f>
        <v/>
      </c>
      <c r="I82" s="426"/>
      <c r="J82" s="258"/>
      <c r="K82" s="258"/>
      <c r="L82" s="573"/>
      <c r="M82" s="574"/>
    </row>
    <row r="83" spans="1:13" ht="13.5" customHeight="1" x14ac:dyDescent="0.2">
      <c r="A83" s="171" t="str">
        <f>'Methods&amp;Limits'!A30</f>
        <v>-- Aromatics (from 2005)</v>
      </c>
      <c r="B83" s="165"/>
      <c r="C83" s="38" t="str">
        <f>'Methods&amp;Limits'!E30</f>
        <v>EN-ISO 22854</v>
      </c>
      <c r="D83" s="157">
        <f>'Methods&amp;Limits'!F30</f>
        <v>2008</v>
      </c>
      <c r="E83" s="243">
        <f>'Methods&amp;Limits'!G30</f>
        <v>1.7</v>
      </c>
      <c r="F83" s="158"/>
      <c r="G83" s="166">
        <f>'Methods&amp;Limits'!I30</f>
        <v>36.003</v>
      </c>
      <c r="H83" s="276" t="str">
        <f>IF(E$26="","",IF(E$26&gt;G83,"Yes",""))</f>
        <v/>
      </c>
      <c r="I83" s="426"/>
      <c r="J83" s="258"/>
      <c r="K83" s="258"/>
      <c r="L83" s="573"/>
      <c r="M83" s="574"/>
    </row>
    <row r="84" spans="1:13" ht="13.5" customHeight="1" x14ac:dyDescent="0.2">
      <c r="A84" s="171" t="str">
        <f>'Methods&amp;Limits'!A31</f>
        <v>-- Benzene</v>
      </c>
      <c r="B84" s="165" t="str">
        <f>'Methods&amp;Limits'!B31</f>
        <v>% V/V</v>
      </c>
      <c r="C84" s="38" t="str">
        <f>'Methods&amp;Limits'!E31</f>
        <v>EN 12177</v>
      </c>
      <c r="D84" s="157">
        <f>'Methods&amp;Limits'!F31</f>
        <v>1998</v>
      </c>
      <c r="E84" s="245">
        <f>'Methods&amp;Limits'!G31</f>
        <v>0.1</v>
      </c>
      <c r="F84" s="158"/>
      <c r="G84" s="166">
        <f>'Methods&amp;Limits'!I31</f>
        <v>1.0589999999999999</v>
      </c>
      <c r="H84" s="276" t="str">
        <f>IF(E$27="","",IF(E$27&gt;G84,"Yes",""))</f>
        <v/>
      </c>
      <c r="I84" s="426"/>
      <c r="J84" s="258"/>
      <c r="K84" s="258"/>
      <c r="L84" s="573"/>
      <c r="M84" s="574"/>
    </row>
    <row r="85" spans="1:13" ht="13.5" customHeight="1" x14ac:dyDescent="0.2">
      <c r="A85" s="171"/>
      <c r="B85" s="165"/>
      <c r="C85" s="38" t="str">
        <f>'Methods&amp;Limits'!E32</f>
        <v>EN 238</v>
      </c>
      <c r="D85" s="157">
        <f>'Methods&amp;Limits'!F32</f>
        <v>1996</v>
      </c>
      <c r="E85" s="166">
        <f>'Methods&amp;Limits'!G32</f>
        <v>0.17</v>
      </c>
      <c r="F85" s="158"/>
      <c r="G85" s="166">
        <f>'Methods&amp;Limits'!I32</f>
        <v>1.1003000000000001</v>
      </c>
      <c r="H85" s="276" t="str">
        <f>IF(E$27="","",IF(E$27&gt;G85,"Yes",""))</f>
        <v/>
      </c>
      <c r="I85" s="426"/>
      <c r="J85" s="258"/>
      <c r="K85" s="258"/>
      <c r="L85" s="573"/>
      <c r="M85" s="574"/>
    </row>
    <row r="86" spans="1:13" ht="13.5" customHeight="1" x14ac:dyDescent="0.2">
      <c r="A86" s="172"/>
      <c r="B86" s="156"/>
      <c r="C86" s="38" t="str">
        <f>'Methods&amp;Limits'!E33</f>
        <v>EN-ISO 22854</v>
      </c>
      <c r="D86" s="157">
        <f>'Methods&amp;Limits'!F33</f>
        <v>2008</v>
      </c>
      <c r="E86" s="166">
        <f>'Methods&amp;Limits'!G33</f>
        <v>0.05</v>
      </c>
      <c r="F86" s="158"/>
      <c r="G86" s="166">
        <f>'Methods&amp;Limits'!I33</f>
        <v>1.0295000000000001</v>
      </c>
      <c r="H86" s="276" t="str">
        <f>IF(E$27="","",IF(E$27&gt;G86,"Yes",""))</f>
        <v/>
      </c>
      <c r="I86" s="426"/>
      <c r="J86" s="258"/>
      <c r="K86" s="258"/>
      <c r="L86" s="573"/>
      <c r="M86" s="574"/>
    </row>
    <row r="87" spans="1:13" ht="13.5" customHeight="1" x14ac:dyDescent="0.2">
      <c r="A87" s="241" t="str">
        <f>'Methods&amp;Limits'!A34</f>
        <v>Oxygen content</v>
      </c>
      <c r="B87" s="153" t="str">
        <f>'Methods&amp;Limits'!B34</f>
        <v>% (m/m)</v>
      </c>
      <c r="C87" s="175" t="str">
        <f>'Methods&amp;Limits'!E34</f>
        <v>EN 1601</v>
      </c>
      <c r="D87" s="157">
        <f>'Methods&amp;Limits'!F34</f>
        <v>1997</v>
      </c>
      <c r="E87" s="243">
        <f>'Methods&amp;Limits'!G34</f>
        <v>0.41</v>
      </c>
      <c r="F87" s="158"/>
      <c r="G87" s="166">
        <f>'Methods&amp;Limits'!I34</f>
        <v>3.9419</v>
      </c>
      <c r="H87" s="276" t="str">
        <f>IF(E$27="","",IF(E$27&gt;G87,"Yes",""))</f>
        <v/>
      </c>
      <c r="I87" s="426"/>
      <c r="J87" s="258"/>
      <c r="K87" s="258"/>
      <c r="L87" s="573"/>
      <c r="M87" s="574"/>
    </row>
    <row r="88" spans="1:13" ht="13.5" customHeight="1" x14ac:dyDescent="0.2">
      <c r="A88" s="174"/>
      <c r="B88" s="156"/>
      <c r="C88" s="175" t="str">
        <f>'Methods&amp;Limits'!E35</f>
        <v>EN 1601</v>
      </c>
      <c r="D88" s="157">
        <f>'Methods&amp;Limits'!F35</f>
        <v>1997</v>
      </c>
      <c r="E88" s="243">
        <f>'Methods&amp;Limits'!G35</f>
        <v>0.41</v>
      </c>
      <c r="F88" s="158"/>
      <c r="G88" s="166">
        <f>'Methods&amp;Limits'!I35</f>
        <v>2.9419</v>
      </c>
      <c r="H88" s="276" t="str">
        <f>IF(E$27="","",IF(E$27&gt;G88,"Yes",""))</f>
        <v/>
      </c>
      <c r="I88" s="426"/>
      <c r="J88" s="258"/>
      <c r="K88" s="258"/>
      <c r="L88" s="573"/>
      <c r="M88" s="574"/>
    </row>
    <row r="89" spans="1:13" ht="13.5" customHeight="1" x14ac:dyDescent="0.2">
      <c r="A89" s="173" t="str">
        <f>'Methods&amp;Limits'!A36</f>
        <v>Oxygenates</v>
      </c>
      <c r="B89" s="153"/>
      <c r="C89" s="160"/>
      <c r="D89" s="161"/>
      <c r="E89" s="244"/>
      <c r="F89" s="162"/>
      <c r="G89" s="163"/>
      <c r="H89" s="277"/>
      <c r="I89" s="285"/>
      <c r="J89" s="285"/>
      <c r="K89" s="285"/>
      <c r="L89" s="285"/>
      <c r="M89" s="211"/>
    </row>
    <row r="90" spans="1:13" ht="13.5" customHeight="1" x14ac:dyDescent="0.2">
      <c r="A90" s="171" t="str">
        <f>'Methods&amp;Limits'!A37</f>
        <v>-- Methanol</v>
      </c>
      <c r="B90" s="165" t="str">
        <f>'Methods&amp;Limits'!B37</f>
        <v>% V/V</v>
      </c>
      <c r="C90" s="38" t="str">
        <f>'Methods&amp;Limits'!E37</f>
        <v>EN 1601</v>
      </c>
      <c r="D90" s="157">
        <f>'Methods&amp;Limits'!F37</f>
        <v>1997</v>
      </c>
      <c r="E90" s="243">
        <f>'Methods&amp;Limits'!G37</f>
        <v>0.3</v>
      </c>
      <c r="F90" s="158"/>
      <c r="G90" s="166">
        <f>'Methods&amp;Limits'!I37</f>
        <v>3.177</v>
      </c>
      <c r="H90" s="276" t="str">
        <f t="shared" ref="H90:H96" si="1">IF(E31="","",IF(E31&gt;G90,"Yes",""))</f>
        <v/>
      </c>
      <c r="I90" s="426"/>
      <c r="J90" s="258"/>
      <c r="K90" s="258"/>
      <c r="L90" s="573"/>
      <c r="M90" s="574"/>
    </row>
    <row r="91" spans="1:13" ht="13.5" customHeight="1" x14ac:dyDescent="0.2">
      <c r="A91" s="171" t="str">
        <f>'Methods&amp;Limits'!A38</f>
        <v>-- Ethanol</v>
      </c>
      <c r="B91" s="165" t="str">
        <f>'Methods&amp;Limits'!B38</f>
        <v>% V/V</v>
      </c>
      <c r="C91" s="38" t="str">
        <f>'Methods&amp;Limits'!E38</f>
        <v>EN 1601</v>
      </c>
      <c r="D91" s="157">
        <f>'Methods&amp;Limits'!F38</f>
        <v>1997</v>
      </c>
      <c r="E91" s="243">
        <f>'Methods&amp;Limits'!G38</f>
        <v>0.8</v>
      </c>
      <c r="F91" s="158"/>
      <c r="G91" s="166">
        <f>'Methods&amp;Limits'!I38</f>
        <v>10.472</v>
      </c>
      <c r="H91" s="276" t="str">
        <f t="shared" si="1"/>
        <v/>
      </c>
      <c r="I91" s="426"/>
      <c r="J91" s="258"/>
      <c r="K91" s="258"/>
      <c r="L91" s="573"/>
      <c r="M91" s="574"/>
    </row>
    <row r="92" spans="1:13" ht="13.5" customHeight="1" x14ac:dyDescent="0.2">
      <c r="A92" s="171" t="str">
        <f>'Methods&amp;Limits'!A39</f>
        <v>-- Iso-propyl alcohol</v>
      </c>
      <c r="B92" s="165" t="str">
        <f>'Methods&amp;Limits'!B39</f>
        <v>% V/V</v>
      </c>
      <c r="C92" s="38" t="str">
        <f>'Methods&amp;Limits'!E39</f>
        <v>EN 1601</v>
      </c>
      <c r="D92" s="157">
        <f>'Methods&amp;Limits'!F39</f>
        <v>1997</v>
      </c>
      <c r="E92" s="243">
        <f>'Methods&amp;Limits'!G39</f>
        <v>0.9</v>
      </c>
      <c r="F92" s="158"/>
      <c r="G92" s="166">
        <f>'Methods&amp;Limits'!I39</f>
        <v>12.531000000000001</v>
      </c>
      <c r="H92" s="276" t="str">
        <f t="shared" si="1"/>
        <v/>
      </c>
      <c r="I92" s="426"/>
      <c r="J92" s="258"/>
      <c r="K92" s="258"/>
      <c r="L92" s="573"/>
      <c r="M92" s="574"/>
    </row>
    <row r="93" spans="1:13" ht="13.5" customHeight="1" x14ac:dyDescent="0.2">
      <c r="A93" s="171" t="str">
        <f>'Methods&amp;Limits'!A40</f>
        <v>-- Tert-butyl alcohol</v>
      </c>
      <c r="B93" s="165" t="str">
        <f>'Methods&amp;Limits'!B40</f>
        <v>% V/V</v>
      </c>
      <c r="C93" s="38" t="str">
        <f>'Methods&amp;Limits'!E40</f>
        <v>EN 1601</v>
      </c>
      <c r="D93" s="157">
        <f>'Methods&amp;Limits'!F40</f>
        <v>1997</v>
      </c>
      <c r="E93" s="243">
        <f>'Methods&amp;Limits'!G40</f>
        <v>1</v>
      </c>
      <c r="F93" s="158"/>
      <c r="G93" s="166">
        <f>'Methods&amp;Limits'!I40</f>
        <v>15.59</v>
      </c>
      <c r="H93" s="276" t="str">
        <f t="shared" si="1"/>
        <v/>
      </c>
      <c r="I93" s="426"/>
      <c r="J93" s="258"/>
      <c r="K93" s="258"/>
      <c r="L93" s="573"/>
      <c r="M93" s="574"/>
    </row>
    <row r="94" spans="1:13" ht="13.5" customHeight="1" x14ac:dyDescent="0.2">
      <c r="A94" s="171" t="str">
        <f>'Methods&amp;Limits'!A41</f>
        <v>-- Iso-butyl alcohol</v>
      </c>
      <c r="B94" s="165" t="str">
        <f>'Methods&amp;Limits'!B41</f>
        <v>% V/V</v>
      </c>
      <c r="C94" s="38" t="str">
        <f>'Methods&amp;Limits'!E41</f>
        <v>EN 1601</v>
      </c>
      <c r="D94" s="157">
        <f>'Methods&amp;Limits'!F41</f>
        <v>1997</v>
      </c>
      <c r="E94" s="243">
        <f>'Methods&amp;Limits'!G41</f>
        <v>1</v>
      </c>
      <c r="F94" s="158"/>
      <c r="G94" s="166">
        <f>'Methods&amp;Limits'!I41</f>
        <v>15.59</v>
      </c>
      <c r="H94" s="276" t="str">
        <f t="shared" si="1"/>
        <v/>
      </c>
      <c r="I94" s="426"/>
      <c r="J94" s="258"/>
      <c r="K94" s="258"/>
      <c r="L94" s="573"/>
      <c r="M94" s="574"/>
    </row>
    <row r="95" spans="1:13" ht="13.5" customHeight="1" x14ac:dyDescent="0.2">
      <c r="A95" s="174" t="str">
        <f>'Methods&amp;Limits'!A42</f>
        <v>-- Ethers with 5 or more carbon atoms per molecule</v>
      </c>
      <c r="B95" s="165" t="str">
        <f>'Methods&amp;Limits'!B42</f>
        <v>% V/V</v>
      </c>
      <c r="C95" s="38" t="str">
        <f>'Methods&amp;Limits'!E42</f>
        <v>EN 1601</v>
      </c>
      <c r="D95" s="157">
        <f>'Methods&amp;Limits'!F42</f>
        <v>1997</v>
      </c>
      <c r="E95" s="243">
        <f>'Methods&amp;Limits'!G42</f>
        <v>1</v>
      </c>
      <c r="F95" s="158"/>
      <c r="G95" s="166">
        <f>'Methods&amp;Limits'!I42</f>
        <v>22.59</v>
      </c>
      <c r="H95" s="276" t="str">
        <f t="shared" si="1"/>
        <v/>
      </c>
      <c r="I95" s="426"/>
      <c r="J95" s="258"/>
      <c r="K95" s="258"/>
      <c r="L95" s="573"/>
      <c r="M95" s="574"/>
    </row>
    <row r="96" spans="1:13" ht="13.5" customHeight="1" x14ac:dyDescent="0.2">
      <c r="A96" s="174" t="str">
        <f>'Methods&amp;Limits'!A43</f>
        <v>-- other oxygenates</v>
      </c>
      <c r="B96" s="156" t="str">
        <f>'Methods&amp;Limits'!B43</f>
        <v>% V/V</v>
      </c>
      <c r="C96" s="175" t="str">
        <f>'Methods&amp;Limits'!E43</f>
        <v>EN 1601</v>
      </c>
      <c r="D96" s="157">
        <f>'Methods&amp;Limits'!F43</f>
        <v>1997</v>
      </c>
      <c r="E96" s="243">
        <f>'Methods&amp;Limits'!G43</f>
        <v>1</v>
      </c>
      <c r="F96" s="158"/>
      <c r="G96" s="166">
        <f>'Methods&amp;Limits'!I43</f>
        <v>15.59</v>
      </c>
      <c r="H96" s="276" t="str">
        <f t="shared" si="1"/>
        <v/>
      </c>
      <c r="I96" s="426"/>
      <c r="J96" s="258"/>
      <c r="K96" s="258"/>
      <c r="L96" s="573"/>
      <c r="M96" s="574"/>
    </row>
    <row r="97" spans="1:13" ht="13.5" customHeight="1" x14ac:dyDescent="0.2">
      <c r="A97" s="241" t="str">
        <f>'Methods&amp;Limits'!A44</f>
        <v>Oxygen content</v>
      </c>
      <c r="B97" s="153" t="str">
        <f>'Methods&amp;Limits'!B44</f>
        <v>% (m/m)</v>
      </c>
      <c r="C97" s="175" t="str">
        <f>'Methods&amp;Limits'!E44</f>
        <v>EN 13132</v>
      </c>
      <c r="D97" s="157">
        <f>'Methods&amp;Limits'!F44</f>
        <v>2000</v>
      </c>
      <c r="E97" s="243">
        <f>'Methods&amp;Limits'!G44</f>
        <v>0.3</v>
      </c>
      <c r="F97" s="158"/>
      <c r="G97" s="166">
        <f>'Methods&amp;Limits'!I44</f>
        <v>3.8770000000000002</v>
      </c>
      <c r="H97" s="276" t="str">
        <f>IF(E28="","",IF(E28&gt;G97,"Yes",""))</f>
        <v/>
      </c>
      <c r="I97" s="426"/>
      <c r="J97" s="258"/>
      <c r="K97" s="258"/>
      <c r="L97" s="573"/>
      <c r="M97" s="574"/>
    </row>
    <row r="98" spans="1:13" ht="13.5" customHeight="1" x14ac:dyDescent="0.2">
      <c r="A98" s="174"/>
      <c r="B98" s="156"/>
      <c r="C98" s="175" t="str">
        <f>'Methods&amp;Limits'!E45</f>
        <v>EN 13132</v>
      </c>
      <c r="D98" s="157">
        <f>'Methods&amp;Limits'!F45</f>
        <v>2000</v>
      </c>
      <c r="E98" s="243">
        <f>'Methods&amp;Limits'!G45</f>
        <v>0.3</v>
      </c>
      <c r="F98" s="158"/>
      <c r="G98" s="166">
        <f>'Methods&amp;Limits'!I45</f>
        <v>2.8770000000000002</v>
      </c>
      <c r="H98" s="276" t="str">
        <f>IF(E29="","",IF(E29&gt;G98,"Yes",""))</f>
        <v/>
      </c>
      <c r="I98" s="426"/>
      <c r="J98" s="258"/>
      <c r="K98" s="258"/>
      <c r="L98" s="573"/>
      <c r="M98" s="574"/>
    </row>
    <row r="99" spans="1:13" ht="13.5" customHeight="1" x14ac:dyDescent="0.2">
      <c r="A99" s="176" t="str">
        <f>'Methods&amp;Limits'!A46</f>
        <v>Oxygenates</v>
      </c>
      <c r="B99" s="153"/>
      <c r="C99" s="160"/>
      <c r="D99" s="161"/>
      <c r="E99" s="244"/>
      <c r="F99" s="162"/>
      <c r="G99" s="163"/>
      <c r="H99" s="277"/>
      <c r="I99" s="285"/>
      <c r="J99" s="285"/>
      <c r="K99" s="285"/>
      <c r="L99" s="285"/>
      <c r="M99" s="211"/>
    </row>
    <row r="100" spans="1:13" ht="13.5" customHeight="1" x14ac:dyDescent="0.2">
      <c r="A100" s="174" t="str">
        <f>'Methods&amp;Limits'!A47</f>
        <v>-- Methanol</v>
      </c>
      <c r="B100" s="165" t="str">
        <f>'Methods&amp;Limits'!B47</f>
        <v>% V/V</v>
      </c>
      <c r="C100" s="175" t="str">
        <f>'Methods&amp;Limits'!E47</f>
        <v>EN 13132</v>
      </c>
      <c r="D100" s="157">
        <f>'Methods&amp;Limits'!F47</f>
        <v>2000</v>
      </c>
      <c r="E100" s="243">
        <f>'Methods&amp;Limits'!G47</f>
        <v>0.3</v>
      </c>
      <c r="F100" s="158"/>
      <c r="G100" s="166">
        <f>'Methods&amp;Limits'!I47</f>
        <v>3.177</v>
      </c>
      <c r="H100" s="276" t="str">
        <f t="shared" ref="H100:H106" si="2">IF(E31="","",IF(E31&gt;G100,"Yes",""))</f>
        <v/>
      </c>
      <c r="I100" s="426"/>
      <c r="J100" s="258"/>
      <c r="K100" s="258"/>
      <c r="L100" s="573"/>
      <c r="M100" s="574"/>
    </row>
    <row r="101" spans="1:13" ht="13.5" customHeight="1" x14ac:dyDescent="0.2">
      <c r="A101" s="174" t="str">
        <f>'Methods&amp;Limits'!A48</f>
        <v>-- Ethanol</v>
      </c>
      <c r="B101" s="165" t="str">
        <f>'Methods&amp;Limits'!B48</f>
        <v>% V/V</v>
      </c>
      <c r="C101" s="175" t="str">
        <f>'Methods&amp;Limits'!E48</f>
        <v>EN 13132</v>
      </c>
      <c r="D101" s="157">
        <f>'Methods&amp;Limits'!F48</f>
        <v>2000</v>
      </c>
      <c r="E101" s="243">
        <f>'Methods&amp;Limits'!G48</f>
        <v>0.8</v>
      </c>
      <c r="F101" s="158"/>
      <c r="G101" s="166">
        <f>'Methods&amp;Limits'!I48</f>
        <v>10.472</v>
      </c>
      <c r="H101" s="276" t="str">
        <f t="shared" si="2"/>
        <v/>
      </c>
      <c r="I101" s="426"/>
      <c r="J101" s="258"/>
      <c r="K101" s="258"/>
      <c r="L101" s="573"/>
      <c r="M101" s="574"/>
    </row>
    <row r="102" spans="1:13" ht="13.5" customHeight="1" x14ac:dyDescent="0.2">
      <c r="A102" s="174" t="str">
        <f>'Methods&amp;Limits'!A49</f>
        <v>-- Iso-propyl alcohol</v>
      </c>
      <c r="B102" s="165" t="str">
        <f>'Methods&amp;Limits'!B49</f>
        <v>% V/V</v>
      </c>
      <c r="C102" s="175" t="str">
        <f>'Methods&amp;Limits'!E49</f>
        <v>EN 13132</v>
      </c>
      <c r="D102" s="157">
        <f>'Methods&amp;Limits'!F49</f>
        <v>2000</v>
      </c>
      <c r="E102" s="243">
        <f>'Methods&amp;Limits'!G49</f>
        <v>0.8</v>
      </c>
      <c r="F102" s="158"/>
      <c r="G102" s="166">
        <f>'Methods&amp;Limits'!I49</f>
        <v>12.472</v>
      </c>
      <c r="H102" s="276" t="str">
        <f t="shared" si="2"/>
        <v/>
      </c>
      <c r="I102" s="426"/>
      <c r="J102" s="258"/>
      <c r="K102" s="258"/>
      <c r="L102" s="573"/>
      <c r="M102" s="574"/>
    </row>
    <row r="103" spans="1:13" ht="13.5" customHeight="1" x14ac:dyDescent="0.2">
      <c r="A103" s="174" t="str">
        <f>'Methods&amp;Limits'!A50</f>
        <v>-- Tert-butyl alcohol</v>
      </c>
      <c r="B103" s="165" t="str">
        <f>'Methods&amp;Limits'!B50</f>
        <v>% V/V</v>
      </c>
      <c r="C103" s="175" t="str">
        <f>'Methods&amp;Limits'!E50</f>
        <v>EN 13132</v>
      </c>
      <c r="D103" s="157">
        <f>'Methods&amp;Limits'!F50</f>
        <v>2000</v>
      </c>
      <c r="E103" s="243">
        <f>'Methods&amp;Limits'!G50</f>
        <v>1</v>
      </c>
      <c r="F103" s="158"/>
      <c r="G103" s="166">
        <f>'Methods&amp;Limits'!I50</f>
        <v>15.59</v>
      </c>
      <c r="H103" s="276" t="str">
        <f t="shared" si="2"/>
        <v/>
      </c>
      <c r="I103" s="426"/>
      <c r="J103" s="258"/>
      <c r="K103" s="258"/>
      <c r="L103" s="573"/>
      <c r="M103" s="574"/>
    </row>
    <row r="104" spans="1:13" ht="13.5" customHeight="1" x14ac:dyDescent="0.2">
      <c r="A104" s="174" t="str">
        <f>'Methods&amp;Limits'!A51</f>
        <v>-- Iso-butyl alcohol</v>
      </c>
      <c r="B104" s="165" t="str">
        <f>'Methods&amp;Limits'!B51</f>
        <v>% V/V</v>
      </c>
      <c r="C104" s="175" t="str">
        <f>'Methods&amp;Limits'!E51</f>
        <v>EN 13132</v>
      </c>
      <c r="D104" s="157">
        <f>'Methods&amp;Limits'!F51</f>
        <v>2000</v>
      </c>
      <c r="E104" s="243">
        <f>'Methods&amp;Limits'!G51</f>
        <v>1</v>
      </c>
      <c r="F104" s="158"/>
      <c r="G104" s="166">
        <f>'Methods&amp;Limits'!I51</f>
        <v>15.59</v>
      </c>
      <c r="H104" s="276" t="str">
        <f t="shared" si="2"/>
        <v/>
      </c>
      <c r="I104" s="426"/>
      <c r="J104" s="258"/>
      <c r="K104" s="258"/>
      <c r="L104" s="573"/>
      <c r="M104" s="574"/>
    </row>
    <row r="105" spans="1:13" ht="13.5" customHeight="1" x14ac:dyDescent="0.2">
      <c r="A105" s="174" t="str">
        <f>'Methods&amp;Limits'!A52</f>
        <v>-- Ethers with 5 or more carbon atoms per molecule</v>
      </c>
      <c r="B105" s="165" t="str">
        <f>'Methods&amp;Limits'!B52</f>
        <v>% V/V</v>
      </c>
      <c r="C105" s="175" t="str">
        <f>'Methods&amp;Limits'!E52</f>
        <v>EN 13132</v>
      </c>
      <c r="D105" s="157">
        <f>'Methods&amp;Limits'!F52</f>
        <v>2000</v>
      </c>
      <c r="E105" s="166">
        <f>'Methods&amp;Limits'!G52</f>
        <v>1</v>
      </c>
      <c r="F105" s="158"/>
      <c r="G105" s="166">
        <f>'Methods&amp;Limits'!I52</f>
        <v>22.59</v>
      </c>
      <c r="H105" s="276" t="str">
        <f t="shared" si="2"/>
        <v/>
      </c>
      <c r="I105" s="426"/>
      <c r="J105" s="258"/>
      <c r="K105" s="258"/>
      <c r="L105" s="573"/>
      <c r="M105" s="574"/>
    </row>
    <row r="106" spans="1:13" ht="13.5" customHeight="1" x14ac:dyDescent="0.2">
      <c r="A106" s="174" t="str">
        <f>'Methods&amp;Limits'!A53</f>
        <v>-- other oxygenates</v>
      </c>
      <c r="B106" s="156" t="str">
        <f>'Methods&amp;Limits'!B53</f>
        <v>% V/V</v>
      </c>
      <c r="C106" s="175" t="str">
        <f>'Methods&amp;Limits'!E53</f>
        <v>EN 13132</v>
      </c>
      <c r="D106" s="157">
        <f>'Methods&amp;Limits'!F53</f>
        <v>2000</v>
      </c>
      <c r="E106" s="243">
        <f>'Methods&amp;Limits'!G53</f>
        <v>1</v>
      </c>
      <c r="F106" s="158"/>
      <c r="G106" s="166">
        <f>'Methods&amp;Limits'!I53</f>
        <v>15.59</v>
      </c>
      <c r="H106" s="276" t="str">
        <f t="shared" si="2"/>
        <v/>
      </c>
      <c r="I106" s="426"/>
      <c r="J106" s="258"/>
      <c r="K106" s="258"/>
      <c r="L106" s="573"/>
      <c r="M106" s="574"/>
    </row>
    <row r="107" spans="1:13" ht="13.5" customHeight="1" x14ac:dyDescent="0.2">
      <c r="A107" s="241" t="str">
        <f>'Methods&amp;Limits'!A54</f>
        <v>Oxygen content</v>
      </c>
      <c r="B107" s="153" t="str">
        <f>'Methods&amp;Limits'!B54</f>
        <v>% (m/m)</v>
      </c>
      <c r="C107" s="175" t="str">
        <f>'Methods&amp;Limits'!E54</f>
        <v>EN-ISO 22854</v>
      </c>
      <c r="D107" s="157">
        <f>'Methods&amp;Limits'!F54</f>
        <v>2008</v>
      </c>
      <c r="E107" s="243">
        <f>'Methods&amp;Limits'!G54</f>
        <v>0.4</v>
      </c>
      <c r="F107" s="158"/>
      <c r="G107" s="166">
        <f>'Methods&amp;Limits'!I54</f>
        <v>3.9359999999999999</v>
      </c>
      <c r="H107" s="276" t="str">
        <f>IF(E28="","",IF(E28&gt;G107,"Yes",""))</f>
        <v/>
      </c>
      <c r="I107" s="426"/>
      <c r="J107" s="258"/>
      <c r="K107" s="258"/>
      <c r="L107" s="573"/>
      <c r="M107" s="574"/>
    </row>
    <row r="108" spans="1:13" ht="13.5" customHeight="1" x14ac:dyDescent="0.2">
      <c r="A108" s="174"/>
      <c r="B108" s="156"/>
      <c r="C108" s="175" t="str">
        <f>'Methods&amp;Limits'!E55</f>
        <v>EN-ISO 22854</v>
      </c>
      <c r="D108" s="157">
        <f>'Methods&amp;Limits'!F55</f>
        <v>2008</v>
      </c>
      <c r="E108" s="243">
        <f>'Methods&amp;Limits'!G55</f>
        <v>0.4</v>
      </c>
      <c r="F108" s="158"/>
      <c r="G108" s="166">
        <f>'Methods&amp;Limits'!I55</f>
        <v>2.9359999999999999</v>
      </c>
      <c r="H108" s="276" t="str">
        <f>IF(E29="","",IF(E29&gt;G108,"Yes",""))</f>
        <v/>
      </c>
      <c r="I108" s="426"/>
      <c r="J108" s="258"/>
      <c r="K108" s="258"/>
      <c r="L108" s="573"/>
      <c r="M108" s="574"/>
    </row>
    <row r="109" spans="1:13" ht="13.5" customHeight="1" x14ac:dyDescent="0.2">
      <c r="A109" s="241" t="str">
        <f>'Methods&amp;Limits'!A56</f>
        <v>Oxyginates</v>
      </c>
      <c r="B109" s="153"/>
      <c r="C109" s="160"/>
      <c r="D109" s="161"/>
      <c r="E109" s="244"/>
      <c r="F109" s="162"/>
      <c r="G109" s="163"/>
      <c r="H109" s="277"/>
      <c r="I109" s="285"/>
      <c r="J109" s="285"/>
      <c r="K109" s="285"/>
      <c r="L109" s="285"/>
      <c r="M109" s="211"/>
    </row>
    <row r="110" spans="1:13" ht="13.5" customHeight="1" x14ac:dyDescent="0.2">
      <c r="A110" s="174" t="str">
        <f>'Methods&amp;Limits'!A57</f>
        <v>-- Methanol</v>
      </c>
      <c r="B110" s="165" t="str">
        <f>'Methods&amp;Limits'!B57</f>
        <v>% V/V</v>
      </c>
      <c r="C110" s="175" t="str">
        <f>'Methods&amp;Limits'!E57</f>
        <v>EN-ISO 22854</v>
      </c>
      <c r="D110" s="157">
        <f>'Methods&amp;Limits'!F57</f>
        <v>2008</v>
      </c>
      <c r="E110" s="243">
        <f>'Methods&amp;Limits'!G57</f>
        <v>0.4</v>
      </c>
      <c r="F110" s="158"/>
      <c r="G110" s="166">
        <f>'Methods&amp;Limits'!I57</f>
        <v>3.2359999999999998</v>
      </c>
      <c r="H110" s="276" t="str">
        <f t="shared" ref="H110:H116" si="3">IF(E31="","",IF(E31&gt;G110,"Yes",""))</f>
        <v/>
      </c>
      <c r="I110" s="426"/>
      <c r="J110" s="258"/>
      <c r="K110" s="258"/>
      <c r="L110" s="573"/>
      <c r="M110" s="574"/>
    </row>
    <row r="111" spans="1:13" ht="13.5" customHeight="1" x14ac:dyDescent="0.2">
      <c r="A111" s="174" t="str">
        <f>'Methods&amp;Limits'!A58</f>
        <v>-- Ethanol</v>
      </c>
      <c r="B111" s="165" t="str">
        <f>'Methods&amp;Limits'!B58</f>
        <v>% V/V</v>
      </c>
      <c r="C111" s="175" t="str">
        <f>'Methods&amp;Limits'!E58</f>
        <v>EN-ISO 22854</v>
      </c>
      <c r="D111" s="157">
        <f>'Methods&amp;Limits'!F58</f>
        <v>2008</v>
      </c>
      <c r="E111" s="243">
        <f>'Methods&amp;Limits'!G58</f>
        <v>0.6</v>
      </c>
      <c r="F111" s="158"/>
      <c r="G111" s="166">
        <f>'Methods&amp;Limits'!I58</f>
        <v>10.353999999999999</v>
      </c>
      <c r="H111" s="276" t="str">
        <f t="shared" si="3"/>
        <v/>
      </c>
      <c r="I111" s="426"/>
      <c r="J111" s="258"/>
      <c r="K111" s="258"/>
      <c r="L111" s="573"/>
      <c r="M111" s="574"/>
    </row>
    <row r="112" spans="1:13" ht="13.5" customHeight="1" x14ac:dyDescent="0.2">
      <c r="A112" s="174" t="str">
        <f>'Methods&amp;Limits'!A59</f>
        <v>-- Iso-propyl alcohol</v>
      </c>
      <c r="B112" s="165" t="str">
        <f>'Methods&amp;Limits'!B59</f>
        <v>% V/V</v>
      </c>
      <c r="C112" s="175" t="str">
        <f>'Methods&amp;Limits'!E59</f>
        <v>EN-ISO 22854</v>
      </c>
      <c r="D112" s="157">
        <f>'Methods&amp;Limits'!F59</f>
        <v>2008</v>
      </c>
      <c r="E112" s="243">
        <f>'Methods&amp;Limits'!G59</f>
        <v>0.7</v>
      </c>
      <c r="F112" s="158"/>
      <c r="G112" s="166">
        <f>'Methods&amp;Limits'!I59</f>
        <v>12.413</v>
      </c>
      <c r="H112" s="276" t="str">
        <f t="shared" si="3"/>
        <v/>
      </c>
      <c r="I112" s="426"/>
      <c r="J112" s="258"/>
      <c r="K112" s="258"/>
      <c r="L112" s="573"/>
      <c r="M112" s="574"/>
    </row>
    <row r="113" spans="1:13" ht="13.5" customHeight="1" x14ac:dyDescent="0.2">
      <c r="A113" s="174" t="str">
        <f>'Methods&amp;Limits'!A60</f>
        <v>-- Tert-butyl alcohol</v>
      </c>
      <c r="B113" s="165" t="str">
        <f>'Methods&amp;Limits'!B60</f>
        <v>% V/V</v>
      </c>
      <c r="C113" s="175" t="str">
        <f>'Methods&amp;Limits'!E60</f>
        <v>EN-ISO 22854</v>
      </c>
      <c r="D113" s="157">
        <f>'Methods&amp;Limits'!F60</f>
        <v>2008</v>
      </c>
      <c r="E113" s="243">
        <f>'Methods&amp;Limits'!G60</f>
        <v>0.7</v>
      </c>
      <c r="F113" s="158"/>
      <c r="G113" s="166">
        <f>'Methods&amp;Limits'!I60</f>
        <v>15.413</v>
      </c>
      <c r="H113" s="276" t="str">
        <f t="shared" si="3"/>
        <v/>
      </c>
      <c r="I113" s="426"/>
      <c r="J113" s="258"/>
      <c r="K113" s="258"/>
      <c r="L113" s="573"/>
      <c r="M113" s="574"/>
    </row>
    <row r="114" spans="1:13" ht="13.5" customHeight="1" x14ac:dyDescent="0.2">
      <c r="A114" s="174" t="str">
        <f>'Methods&amp;Limits'!A61</f>
        <v>-- Iso-butyl alcohol</v>
      </c>
      <c r="B114" s="165" t="str">
        <f>'Methods&amp;Limits'!B61</f>
        <v>% V/V</v>
      </c>
      <c r="C114" s="175" t="str">
        <f>'Methods&amp;Limits'!E61</f>
        <v>EN-ISO 22854</v>
      </c>
      <c r="D114" s="157">
        <f>'Methods&amp;Limits'!F61</f>
        <v>2008</v>
      </c>
      <c r="E114" s="243">
        <f>'Methods&amp;Limits'!G61</f>
        <v>0.7</v>
      </c>
      <c r="F114" s="158"/>
      <c r="G114" s="166">
        <f>'Methods&amp;Limits'!I61</f>
        <v>15.413</v>
      </c>
      <c r="H114" s="276" t="str">
        <f t="shared" si="3"/>
        <v/>
      </c>
      <c r="I114" s="426"/>
      <c r="J114" s="258"/>
      <c r="K114" s="258"/>
      <c r="L114" s="573"/>
      <c r="M114" s="574"/>
    </row>
    <row r="115" spans="1:13" ht="13.5" customHeight="1" x14ac:dyDescent="0.2">
      <c r="A115" s="174" t="str">
        <f>'Methods&amp;Limits'!A62</f>
        <v>-- Ethers with 5 or more carbon atoms per molecule</v>
      </c>
      <c r="B115" s="165" t="str">
        <f>'Methods&amp;Limits'!B62</f>
        <v>% V/V</v>
      </c>
      <c r="C115" s="175" t="str">
        <f>'Methods&amp;Limits'!E62</f>
        <v>EN-ISO 22854</v>
      </c>
      <c r="D115" s="157">
        <f>'Methods&amp;Limits'!F62</f>
        <v>2008</v>
      </c>
      <c r="E115" s="243">
        <f>'Methods&amp;Limits'!G62</f>
        <v>0.9</v>
      </c>
      <c r="F115" s="158"/>
      <c r="G115" s="166">
        <f>'Methods&amp;Limits'!I62</f>
        <v>22.530999999999999</v>
      </c>
      <c r="H115" s="276" t="str">
        <f t="shared" si="3"/>
        <v/>
      </c>
      <c r="I115" s="426"/>
      <c r="J115" s="258"/>
      <c r="K115" s="258"/>
      <c r="L115" s="573"/>
      <c r="M115" s="574"/>
    </row>
    <row r="116" spans="1:13" ht="13.5" customHeight="1" x14ac:dyDescent="0.2">
      <c r="A116" s="174" t="str">
        <f>'Methods&amp;Limits'!A63</f>
        <v>-- other oxygenates</v>
      </c>
      <c r="B116" s="156" t="str">
        <f>'Methods&amp;Limits'!B63</f>
        <v>% V/V</v>
      </c>
      <c r="C116" s="175" t="str">
        <f>'Methods&amp;Limits'!E63</f>
        <v>EN-ISO 22854</v>
      </c>
      <c r="D116" s="157">
        <f>'Methods&amp;Limits'!F63</f>
        <v>2008</v>
      </c>
      <c r="E116" s="243">
        <f>'Methods&amp;Limits'!G63</f>
        <v>0.7</v>
      </c>
      <c r="F116" s="158"/>
      <c r="G116" s="166">
        <f>'Methods&amp;Limits'!I63</f>
        <v>15.413</v>
      </c>
      <c r="H116" s="276" t="str">
        <f t="shared" si="3"/>
        <v/>
      </c>
      <c r="I116" s="426"/>
      <c r="J116" s="258"/>
      <c r="K116" s="258"/>
      <c r="L116" s="573"/>
      <c r="M116" s="574"/>
    </row>
    <row r="117" spans="1:13" ht="13.5" customHeight="1" x14ac:dyDescent="0.2">
      <c r="A117" s="200" t="str">
        <f>'Methods&amp;Limits'!A64:A64</f>
        <v>Sulphur content (sulphur free, from 2005)**</v>
      </c>
      <c r="B117" s="209" t="str">
        <f>'Methods&amp;Limits'!B64</f>
        <v>mg/kg</v>
      </c>
      <c r="C117" s="38" t="str">
        <f>'Methods&amp;Limits'!E64</f>
        <v>EN-ISO 14596</v>
      </c>
      <c r="D117" s="157">
        <f>'Methods&amp;Limits'!F64</f>
        <v>1998</v>
      </c>
      <c r="E117" s="246">
        <f>'Methods&amp;Limits'!G64</f>
        <v>5</v>
      </c>
      <c r="F117" s="158"/>
      <c r="G117" s="166">
        <f>'Methods&amp;Limits'!I64</f>
        <v>12.95</v>
      </c>
      <c r="H117" s="276" t="str">
        <f>IF(E$38="","",IF(E$38&gt;G117,"Yes",""))</f>
        <v/>
      </c>
      <c r="I117" s="426"/>
      <c r="J117" s="258"/>
      <c r="K117" s="258"/>
      <c r="L117" s="573"/>
      <c r="M117" s="574"/>
    </row>
    <row r="118" spans="1:13" ht="13.5" customHeight="1" x14ac:dyDescent="0.2">
      <c r="A118" s="206"/>
      <c r="B118" s="205"/>
      <c r="C118" s="38" t="str">
        <f>'Methods&amp;Limits'!E65</f>
        <v>EN 24260</v>
      </c>
      <c r="D118" s="157">
        <f>'Methods&amp;Limits'!F65</f>
        <v>1994</v>
      </c>
      <c r="E118" s="246">
        <f>'Methods&amp;Limits'!G65</f>
        <v>1</v>
      </c>
      <c r="F118" s="158"/>
      <c r="G118" s="166">
        <f>'Methods&amp;Limits'!I65</f>
        <v>10.59</v>
      </c>
      <c r="H118" s="276" t="str">
        <f>IF(E$38="","",IF(E$38&gt;G118,"Yes",""))</f>
        <v/>
      </c>
      <c r="I118" s="426"/>
      <c r="J118" s="258"/>
      <c r="K118" s="258"/>
      <c r="L118" s="573"/>
      <c r="M118" s="574"/>
    </row>
    <row r="119" spans="1:13" ht="13.5" customHeight="1" x14ac:dyDescent="0.2">
      <c r="A119" s="206"/>
      <c r="B119" s="205"/>
      <c r="C119" s="38" t="str">
        <f>'Methods&amp;Limits'!E66</f>
        <v>EN-ISO 20846</v>
      </c>
      <c r="D119" s="157">
        <f>'Methods&amp;Limits'!F66</f>
        <v>2004</v>
      </c>
      <c r="E119" s="246">
        <f>'Methods&amp;Limits'!G66</f>
        <v>2.7</v>
      </c>
      <c r="F119" s="158"/>
      <c r="G119" s="166">
        <f>'Methods&amp;Limits'!I66</f>
        <v>11.593</v>
      </c>
      <c r="H119" s="276" t="str">
        <f>IF(E$38="","",IF(E$38&gt;G119,"Yes",""))</f>
        <v/>
      </c>
      <c r="I119" s="426"/>
      <c r="J119" s="258"/>
      <c r="K119" s="258"/>
      <c r="L119" s="573"/>
      <c r="M119" s="574"/>
    </row>
    <row r="120" spans="1:13" ht="13.5" customHeight="1" x14ac:dyDescent="0.2">
      <c r="A120" s="206"/>
      <c r="B120" s="210"/>
      <c r="C120" s="38" t="str">
        <f>'Methods&amp;Limits'!E67</f>
        <v>EN-ISO 20884</v>
      </c>
      <c r="D120" s="157">
        <f>'Methods&amp;Limits'!F67</f>
        <v>2004</v>
      </c>
      <c r="E120" s="246">
        <f>'Methods&amp;Limits'!G67</f>
        <v>3.1</v>
      </c>
      <c r="F120" s="158"/>
      <c r="G120" s="166">
        <f>'Methods&amp;Limits'!I67</f>
        <v>11.829000000000001</v>
      </c>
      <c r="H120" s="276" t="str">
        <f>IF(E$38="","",IF(E$38&gt;G120,"Yes",""))</f>
        <v/>
      </c>
      <c r="I120" s="426"/>
      <c r="J120" s="258"/>
      <c r="K120" s="258"/>
      <c r="L120" s="573"/>
      <c r="M120" s="574"/>
    </row>
    <row r="121" spans="1:13" ht="13.5" customHeight="1" x14ac:dyDescent="0.2">
      <c r="A121" s="206" t="str">
        <f>'Methods&amp;Limits'!A68:A68</f>
        <v>Lead content</v>
      </c>
      <c r="B121" s="205" t="str">
        <f>'Methods&amp;Limits'!B68</f>
        <v>g/l</v>
      </c>
      <c r="C121" s="38" t="str">
        <f>'Methods&amp;Limits'!E68</f>
        <v>EN 237</v>
      </c>
      <c r="D121" s="157">
        <f>'Methods&amp;Limits'!F68</f>
        <v>2004</v>
      </c>
      <c r="E121" s="457">
        <f>'Methods&amp;Limits'!G68</f>
        <v>6.1999999999999998E-3</v>
      </c>
      <c r="F121" s="458"/>
      <c r="G121" s="457">
        <f>'Methods&amp;Limits'!I68</f>
        <v>8.657999999999999E-3</v>
      </c>
      <c r="H121" s="276" t="str">
        <f>IF(E39="","",IF(E39&gt;G121,"Yes",""))</f>
        <v/>
      </c>
      <c r="I121" s="426"/>
      <c r="J121" s="258"/>
      <c r="K121" s="258"/>
      <c r="L121" s="573"/>
      <c r="M121" s="574"/>
    </row>
    <row r="122" spans="1:13" ht="13.5" customHeight="1" x14ac:dyDescent="0.2">
      <c r="A122" s="200" t="str">
        <f>'Methods&amp;Limits'!A69:A69</f>
        <v>Manganese</v>
      </c>
      <c r="B122" s="214" t="str">
        <f>'Methods&amp;Limits'!B69</f>
        <v>mg/l</v>
      </c>
      <c r="C122" s="38" t="str">
        <f>'Methods&amp;Limits'!E69</f>
        <v>EN 16135</v>
      </c>
      <c r="D122" s="157">
        <f>'Methods&amp;Limits'!F69</f>
        <v>2011</v>
      </c>
      <c r="E122" s="243">
        <f>'Methods&amp;Limits'!G69</f>
        <v>1.53</v>
      </c>
      <c r="F122" s="34"/>
      <c r="G122" s="166">
        <f>'Methods&amp;Limits'!I69</f>
        <v>2.9026999999999998</v>
      </c>
      <c r="H122" s="276" t="str">
        <f>IF(E$40="","",IF(E$40&gt;G122,"Yes",""))</f>
        <v/>
      </c>
      <c r="I122" s="426"/>
      <c r="J122" s="258"/>
      <c r="K122" s="281"/>
      <c r="L122" s="573"/>
      <c r="M122" s="574"/>
    </row>
    <row r="123" spans="1:13" x14ac:dyDescent="0.2">
      <c r="A123" s="202"/>
      <c r="B123" s="215"/>
      <c r="C123" s="38" t="str">
        <f>'Methods&amp;Limits'!E70</f>
        <v>EN 16136</v>
      </c>
      <c r="D123" s="157">
        <f>'Methods&amp;Limits'!F70</f>
        <v>2011</v>
      </c>
      <c r="E123" s="243">
        <f>'Methods&amp;Limits'!G70</f>
        <v>1.76</v>
      </c>
      <c r="F123" s="34"/>
      <c r="G123" s="166">
        <f>'Methods&amp;Limits'!I70</f>
        <v>3.0384000000000002</v>
      </c>
      <c r="H123" s="276" t="str">
        <f>IF(E$40="","",IF(E$40&gt;G123,"Yes",""))</f>
        <v/>
      </c>
      <c r="I123" s="426"/>
      <c r="J123" s="258"/>
      <c r="K123" s="281"/>
      <c r="L123" s="573"/>
      <c r="M123" s="574"/>
    </row>
    <row r="124" spans="1:13" x14ac:dyDescent="0.2">
      <c r="I124" s="54"/>
    </row>
    <row r="125" spans="1:13" x14ac:dyDescent="0.2">
      <c r="I125" s="54"/>
    </row>
    <row r="126" spans="1:13" x14ac:dyDescent="0.2">
      <c r="I126" s="54"/>
    </row>
    <row r="127" spans="1:13" x14ac:dyDescent="0.2">
      <c r="I127" s="54"/>
    </row>
  </sheetData>
  <sheetProtection algorithmName="SHA-512" hashValue="w2r+99xf6EBFae2tYVK6kLgWDq5Pjc9Y/U4CCjEcOB2kDJ0efx2HQmLzNbGEl7JS+UCY2fP7dNhujTXV3l+3mA==" saltValue="a7gyO+8Tgn/sMREXJiVVFA==" spinCount="100000" sheet="1" objects="1" scenarios="1" sort="0"/>
  <mergeCells count="85">
    <mergeCell ref="L120:M120"/>
    <mergeCell ref="L121:M121"/>
    <mergeCell ref="L122:M122"/>
    <mergeCell ref="L123:M123"/>
    <mergeCell ref="L114:M114"/>
    <mergeCell ref="L115:M115"/>
    <mergeCell ref="L116:M116"/>
    <mergeCell ref="L117:M117"/>
    <mergeCell ref="L118:M118"/>
    <mergeCell ref="L119:M119"/>
    <mergeCell ref="L113:M113"/>
    <mergeCell ref="L101:M101"/>
    <mergeCell ref="L102:M102"/>
    <mergeCell ref="L103:M103"/>
    <mergeCell ref="L104:M104"/>
    <mergeCell ref="L105:M105"/>
    <mergeCell ref="L106:M106"/>
    <mergeCell ref="L107:M107"/>
    <mergeCell ref="L108:M108"/>
    <mergeCell ref="L110:M110"/>
    <mergeCell ref="L111:M111"/>
    <mergeCell ref="L112:M112"/>
    <mergeCell ref="L100:M100"/>
    <mergeCell ref="L87:M87"/>
    <mergeCell ref="L88:M88"/>
    <mergeCell ref="L90:M90"/>
    <mergeCell ref="L91:M91"/>
    <mergeCell ref="L92:M92"/>
    <mergeCell ref="L93:M93"/>
    <mergeCell ref="L94:M94"/>
    <mergeCell ref="L95:M95"/>
    <mergeCell ref="L96:M96"/>
    <mergeCell ref="L97:M97"/>
    <mergeCell ref="L98:M98"/>
    <mergeCell ref="L86:M86"/>
    <mergeCell ref="L73:M73"/>
    <mergeCell ref="L75:M75"/>
    <mergeCell ref="L76:M76"/>
    <mergeCell ref="L78:M78"/>
    <mergeCell ref="L79:M79"/>
    <mergeCell ref="L80:M80"/>
    <mergeCell ref="L81:M81"/>
    <mergeCell ref="L82:M82"/>
    <mergeCell ref="L83:M83"/>
    <mergeCell ref="L84:M84"/>
    <mergeCell ref="L85:M85"/>
    <mergeCell ref="L72:M72"/>
    <mergeCell ref="F60:G60"/>
    <mergeCell ref="J60:J61"/>
    <mergeCell ref="L62:M62"/>
    <mergeCell ref="L63:M63"/>
    <mergeCell ref="L64:M64"/>
    <mergeCell ref="L65:M65"/>
    <mergeCell ref="L67:M67"/>
    <mergeCell ref="L68:M68"/>
    <mergeCell ref="L69:M69"/>
    <mergeCell ref="L70:M70"/>
    <mergeCell ref="L71:M71"/>
    <mergeCell ref="L60:M60"/>
    <mergeCell ref="C59:I59"/>
    <mergeCell ref="J59:M59"/>
    <mergeCell ref="P21:P23"/>
    <mergeCell ref="P28:P29"/>
    <mergeCell ref="Q28:Q29"/>
    <mergeCell ref="A44:D44"/>
    <mergeCell ref="E45:L46"/>
    <mergeCell ref="E47:L47"/>
    <mergeCell ref="E48:L48"/>
    <mergeCell ref="E49:L49"/>
    <mergeCell ref="E50:L50"/>
    <mergeCell ref="E51:L51"/>
    <mergeCell ref="A54:L54"/>
    <mergeCell ref="C14:K15"/>
    <mergeCell ref="L14:O14"/>
    <mergeCell ref="P14:Q14"/>
    <mergeCell ref="L15:M15"/>
    <mergeCell ref="N15:O15"/>
    <mergeCell ref="P15:Q15"/>
    <mergeCell ref="B3:E3"/>
    <mergeCell ref="G3:Q10"/>
    <mergeCell ref="B4:E4"/>
    <mergeCell ref="B5:E5"/>
    <mergeCell ref="B6:E6"/>
    <mergeCell ref="B7:E7"/>
    <mergeCell ref="C8:E8"/>
  </mergeCells>
  <dataValidations count="2">
    <dataValidation type="whole" operator="greaterThanOrEqual" allowBlank="1" showInputMessage="1" showErrorMessage="1" sqref="C17:C40 B45:B50 D45:D50 I17:I40">
      <formula1>0</formula1>
    </dataValidation>
    <dataValidation type="decimal" operator="greaterThanOrEqual" allowBlank="1" showInputMessage="1" showErrorMessage="1" sqref="D17:H40 J17:M41">
      <formula1>0</formula1>
    </dataValidation>
  </dataValidations>
  <hyperlinks>
    <hyperlink ref="R1" location="'Submission Report'!A1" display="&lt;-- GO BACK"/>
  </hyperlinks>
  <pageMargins left="0.75" right="0.75" top="1" bottom="1" header="0.4921259845" footer="0.4921259845"/>
  <pageSetup paperSize="9" scale="54" fitToHeight="0" orientation="landscape" r:id="rId1"/>
  <headerFooter alignWithMargins="0">
    <oddHeader>&amp;L&amp;F&amp;C&amp;A</oddHeader>
    <oddFooter>&amp;L&amp;D&amp;CPege &amp;P of &amp;N</oddFooter>
  </headerFooter>
  <rowBreaks count="1" manualBreakCount="1">
    <brk id="52" max="16" man="1"/>
  </rowBreaks>
  <ignoredErrors>
    <ignoredError sqref="B51:D52 C45:C50" unlockedFormula="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Z53"/>
  <sheetViews>
    <sheetView showGridLines="0" topLeftCell="A16" zoomScaleNormal="100" workbookViewId="0">
      <selection activeCell="A34" sqref="A34:N34"/>
    </sheetView>
  </sheetViews>
  <sheetFormatPr defaultColWidth="0" defaultRowHeight="12.75" zeroHeight="1" x14ac:dyDescent="0.2"/>
  <cols>
    <col min="1" max="1" width="36.85546875" style="4" customWidth="1"/>
    <col min="2" max="2" width="6.7109375" style="4" customWidth="1"/>
    <col min="3" max="3" width="20" style="4" customWidth="1"/>
    <col min="4" max="4" width="8.42578125" style="4" bestFit="1" customWidth="1"/>
    <col min="5" max="5" width="19.42578125" style="4" bestFit="1" customWidth="1"/>
    <col min="6" max="7" width="10.28515625" style="4" customWidth="1"/>
    <col min="8" max="8" width="10.85546875" style="4" bestFit="1" customWidth="1"/>
    <col min="9" max="9" width="12" style="4" bestFit="1" customWidth="1"/>
    <col min="10" max="10" width="12.28515625" style="4" customWidth="1"/>
    <col min="11" max="11" width="11.5703125" style="4" customWidth="1"/>
    <col min="12" max="12" width="10.28515625" style="4" customWidth="1"/>
    <col min="13" max="13" width="11" style="4" customWidth="1"/>
    <col min="14" max="14" width="8.85546875" style="4" bestFit="1" customWidth="1"/>
    <col min="15" max="15" width="11.85546875" style="4" customWidth="1"/>
    <col min="16" max="16" width="12.28515625" style="4" customWidth="1"/>
    <col min="17" max="17" width="31.42578125" style="4" customWidth="1"/>
    <col min="18" max="18" width="18.7109375" style="4" customWidth="1"/>
    <col min="19" max="19" width="6.28515625" style="4" bestFit="1" customWidth="1"/>
    <col min="20" max="20" width="19.42578125" style="4" hidden="1" customWidth="1"/>
    <col min="21" max="21" width="10.42578125" style="4" hidden="1" customWidth="1"/>
    <col min="22" max="22" width="10.85546875" style="4" hidden="1" customWidth="1"/>
    <col min="23" max="23" width="12" style="4" hidden="1" customWidth="1"/>
    <col min="24" max="24" width="13.7109375" style="4" hidden="1" customWidth="1"/>
    <col min="25" max="25" width="8.140625" style="4" hidden="1" customWidth="1"/>
    <col min="26" max="26" width="41.42578125" style="4" hidden="1" customWidth="1"/>
    <col min="27" max="16384" width="0" style="4" hidden="1"/>
  </cols>
  <sheetData>
    <row r="1" spans="1:18" s="177" customFormat="1" ht="21" customHeight="1" x14ac:dyDescent="0.25">
      <c r="A1" s="77" t="s">
        <v>354</v>
      </c>
      <c r="R1" s="288" t="s">
        <v>860</v>
      </c>
    </row>
    <row r="2" spans="1:18" ht="3.75" customHeight="1" x14ac:dyDescent="0.2">
      <c r="A2" s="12"/>
      <c r="B2" s="12"/>
      <c r="C2" s="12"/>
      <c r="D2" s="12"/>
      <c r="E2" s="12"/>
      <c r="F2" s="12"/>
      <c r="G2" s="12"/>
      <c r="H2" s="12"/>
      <c r="I2" s="12"/>
      <c r="J2" s="12"/>
      <c r="K2" s="12"/>
      <c r="L2" s="12"/>
    </row>
    <row r="3" spans="1:18" ht="14.25" customHeight="1" x14ac:dyDescent="0.2">
      <c r="A3" s="418" t="s">
        <v>18</v>
      </c>
      <c r="B3" s="658" t="str">
        <f>IF(LEN('Contacts&amp;Annual Summary'!C9) &gt; 1,'Contacts&amp;Annual Summary'!C9,"")</f>
        <v>Slovakia</v>
      </c>
      <c r="C3" s="659"/>
      <c r="D3" s="660"/>
      <c r="G3" s="655" t="s">
        <v>355</v>
      </c>
      <c r="H3" s="656"/>
      <c r="I3" s="656"/>
      <c r="J3" s="656"/>
      <c r="K3" s="656"/>
      <c r="L3" s="656"/>
      <c r="M3" s="656"/>
      <c r="N3" s="656"/>
      <c r="O3" s="656"/>
      <c r="P3" s="656"/>
      <c r="Q3" s="656"/>
    </row>
    <row r="4" spans="1:18" ht="14.25" customHeight="1" x14ac:dyDescent="0.2">
      <c r="A4" s="418" t="s">
        <v>53</v>
      </c>
      <c r="B4" s="658">
        <f>'Contacts&amp;Annual Summary'!C8</f>
        <v>2020</v>
      </c>
      <c r="C4" s="659"/>
      <c r="D4" s="660"/>
      <c r="G4" s="656"/>
      <c r="H4" s="656"/>
      <c r="I4" s="656"/>
      <c r="J4" s="656"/>
      <c r="K4" s="656"/>
      <c r="L4" s="656"/>
      <c r="M4" s="656"/>
      <c r="N4" s="656"/>
      <c r="O4" s="656"/>
      <c r="P4" s="656"/>
      <c r="Q4" s="656"/>
    </row>
    <row r="5" spans="1:18" ht="14.25" customHeight="1" x14ac:dyDescent="0.2">
      <c r="A5" s="419" t="s">
        <v>198</v>
      </c>
      <c r="B5" s="658" t="s">
        <v>241</v>
      </c>
      <c r="C5" s="659"/>
      <c r="D5" s="660"/>
      <c r="G5" s="656"/>
      <c r="H5" s="656"/>
      <c r="I5" s="656"/>
      <c r="J5" s="656"/>
      <c r="K5" s="656"/>
      <c r="L5" s="656"/>
      <c r="M5" s="656"/>
      <c r="N5" s="656"/>
      <c r="O5" s="656"/>
      <c r="P5" s="656"/>
      <c r="Q5" s="656"/>
    </row>
    <row r="6" spans="1:18" ht="14.25" customHeight="1" x14ac:dyDescent="0.2">
      <c r="A6" s="420" t="s">
        <v>59</v>
      </c>
      <c r="B6" s="658" t="s">
        <v>112</v>
      </c>
      <c r="C6" s="659"/>
      <c r="D6" s="660"/>
      <c r="G6" s="656"/>
      <c r="H6" s="656"/>
      <c r="I6" s="656"/>
      <c r="J6" s="656"/>
      <c r="K6" s="656"/>
      <c r="L6" s="656"/>
      <c r="M6" s="656"/>
      <c r="N6" s="656"/>
      <c r="O6" s="656"/>
      <c r="P6" s="656"/>
      <c r="Q6" s="656"/>
    </row>
    <row r="7" spans="1:18" ht="14.25" customHeight="1" x14ac:dyDescent="0.2">
      <c r="A7" s="420" t="s">
        <v>60</v>
      </c>
      <c r="B7" s="652" t="s">
        <v>112</v>
      </c>
      <c r="C7" s="653"/>
      <c r="D7" s="654"/>
      <c r="G7" s="656"/>
      <c r="H7" s="656"/>
      <c r="I7" s="656"/>
      <c r="J7" s="656"/>
      <c r="K7" s="656"/>
      <c r="L7" s="656"/>
      <c r="M7" s="656"/>
      <c r="N7" s="656"/>
      <c r="O7" s="656"/>
      <c r="P7" s="656"/>
      <c r="Q7" s="656"/>
    </row>
    <row r="8" spans="1:18" ht="14.25" customHeight="1" x14ac:dyDescent="0.2">
      <c r="A8" s="421" t="s">
        <v>351</v>
      </c>
      <c r="B8" s="631">
        <v>7.0000000000000007E-2</v>
      </c>
      <c r="C8" s="632"/>
      <c r="D8" s="633"/>
      <c r="E8" s="27"/>
      <c r="F8" s="27"/>
      <c r="G8" s="656"/>
      <c r="H8" s="656"/>
      <c r="I8" s="656"/>
      <c r="J8" s="656"/>
      <c r="K8" s="656"/>
      <c r="L8" s="656"/>
      <c r="M8" s="656"/>
      <c r="N8" s="656"/>
      <c r="O8" s="656"/>
      <c r="P8" s="656"/>
      <c r="Q8" s="656"/>
    </row>
    <row r="9" spans="1:18" ht="16.5" customHeight="1" x14ac:dyDescent="0.25">
      <c r="A9" s="179" t="s">
        <v>75</v>
      </c>
      <c r="B9" s="27"/>
      <c r="C9" s="27"/>
      <c r="D9" s="27"/>
      <c r="E9" s="27"/>
      <c r="F9" s="27"/>
      <c r="G9" s="656"/>
      <c r="H9" s="656"/>
      <c r="I9" s="656"/>
      <c r="J9" s="656"/>
      <c r="K9" s="656"/>
      <c r="L9" s="656"/>
      <c r="M9" s="656"/>
      <c r="N9" s="656"/>
      <c r="O9" s="656"/>
      <c r="P9" s="656"/>
      <c r="Q9" s="656"/>
    </row>
    <row r="10" spans="1:18" ht="22.5" customHeight="1" x14ac:dyDescent="0.2">
      <c r="A10" s="27"/>
      <c r="B10" s="27"/>
      <c r="C10" s="27"/>
      <c r="D10" s="27"/>
      <c r="E10" s="27"/>
      <c r="F10" s="27"/>
      <c r="G10" s="657"/>
      <c r="H10" s="657"/>
      <c r="I10" s="657"/>
      <c r="J10" s="657"/>
      <c r="K10" s="657"/>
      <c r="L10" s="657"/>
      <c r="M10" s="657"/>
      <c r="N10" s="657"/>
      <c r="O10" s="657"/>
      <c r="P10" s="657"/>
      <c r="Q10" s="657"/>
    </row>
    <row r="11" spans="1:18" s="180" customFormat="1" ht="16.5" customHeight="1" x14ac:dyDescent="0.2">
      <c r="A11" s="86" t="s">
        <v>54</v>
      </c>
      <c r="B11" s="86" t="s">
        <v>20</v>
      </c>
      <c r="C11" s="648" t="s">
        <v>21</v>
      </c>
      <c r="D11" s="648"/>
      <c r="E11" s="648"/>
      <c r="F11" s="648"/>
      <c r="G11" s="648"/>
      <c r="H11" s="648"/>
      <c r="I11" s="648"/>
      <c r="J11" s="648"/>
      <c r="K11" s="648"/>
      <c r="L11" s="649" t="s">
        <v>62</v>
      </c>
      <c r="M11" s="650"/>
      <c r="N11" s="650"/>
      <c r="O11" s="651"/>
      <c r="P11" s="646" t="s">
        <v>183</v>
      </c>
      <c r="Q11" s="647"/>
    </row>
    <row r="12" spans="1:18" s="10" customFormat="1" ht="28.5" customHeight="1" x14ac:dyDescent="0.2">
      <c r="A12" s="87"/>
      <c r="B12" s="87"/>
      <c r="C12" s="648"/>
      <c r="D12" s="648"/>
      <c r="E12" s="648"/>
      <c r="F12" s="648"/>
      <c r="G12" s="648"/>
      <c r="H12" s="648"/>
      <c r="I12" s="648"/>
      <c r="J12" s="648"/>
      <c r="K12" s="648"/>
      <c r="L12" s="661" t="s">
        <v>55</v>
      </c>
      <c r="M12" s="662"/>
      <c r="N12" s="599" t="s">
        <v>211</v>
      </c>
      <c r="O12" s="600"/>
      <c r="P12" s="588" t="s">
        <v>184</v>
      </c>
      <c r="Q12" s="589"/>
    </row>
    <row r="13" spans="1:18" s="10" customFormat="1" ht="45.75" customHeight="1" x14ac:dyDescent="0.2">
      <c r="A13" s="88"/>
      <c r="B13" s="88"/>
      <c r="C13" s="89" t="s">
        <v>61</v>
      </c>
      <c r="D13" s="92" t="s">
        <v>22</v>
      </c>
      <c r="E13" s="92" t="s">
        <v>23</v>
      </c>
      <c r="F13" s="91" t="s">
        <v>206</v>
      </c>
      <c r="G13" s="91" t="s">
        <v>24</v>
      </c>
      <c r="H13" s="89" t="s">
        <v>56</v>
      </c>
      <c r="I13" s="93" t="s">
        <v>213</v>
      </c>
      <c r="J13" s="93" t="s">
        <v>212</v>
      </c>
      <c r="K13" s="93" t="s">
        <v>214</v>
      </c>
      <c r="L13" s="94" t="s">
        <v>22</v>
      </c>
      <c r="M13" s="94" t="s">
        <v>23</v>
      </c>
      <c r="N13" s="94" t="s">
        <v>22</v>
      </c>
      <c r="O13" s="96" t="s">
        <v>23</v>
      </c>
      <c r="P13" s="181" t="s">
        <v>63</v>
      </c>
      <c r="Q13" s="182" t="s">
        <v>72</v>
      </c>
    </row>
    <row r="14" spans="1:18" x14ac:dyDescent="0.2">
      <c r="A14" s="97" t="s">
        <v>17</v>
      </c>
      <c r="B14" s="98" t="s">
        <v>4</v>
      </c>
      <c r="C14" s="416">
        <v>109</v>
      </c>
      <c r="D14" s="423">
        <v>50.2</v>
      </c>
      <c r="E14" s="423">
        <v>58.6</v>
      </c>
      <c r="F14" s="423">
        <v>52</v>
      </c>
      <c r="G14" s="423">
        <v>52.23</v>
      </c>
      <c r="H14" s="423">
        <v>1.462</v>
      </c>
      <c r="I14" s="416">
        <v>0</v>
      </c>
      <c r="J14" s="423">
        <v>51.4</v>
      </c>
      <c r="K14" s="423">
        <v>52.7</v>
      </c>
      <c r="L14" s="423">
        <v>51</v>
      </c>
      <c r="M14" s="423"/>
      <c r="N14" s="183">
        <v>51</v>
      </c>
      <c r="O14" s="391" t="s">
        <v>4</v>
      </c>
      <c r="P14" s="101" t="s">
        <v>65</v>
      </c>
      <c r="Q14" s="102">
        <v>1998</v>
      </c>
    </row>
    <row r="15" spans="1:18" x14ac:dyDescent="0.2">
      <c r="A15" s="97" t="s">
        <v>0</v>
      </c>
      <c r="B15" s="136" t="s">
        <v>16</v>
      </c>
      <c r="C15" s="416">
        <v>109</v>
      </c>
      <c r="D15" s="423">
        <v>821.3</v>
      </c>
      <c r="E15" s="423">
        <v>840.9</v>
      </c>
      <c r="F15" s="423">
        <v>837.6</v>
      </c>
      <c r="G15" s="423">
        <v>836.3</v>
      </c>
      <c r="H15" s="423">
        <v>3.5110000000000001</v>
      </c>
      <c r="I15" s="416">
        <v>0</v>
      </c>
      <c r="J15" s="423">
        <v>835.5</v>
      </c>
      <c r="K15" s="423">
        <v>838.4</v>
      </c>
      <c r="L15" s="423"/>
      <c r="M15" s="423">
        <v>845</v>
      </c>
      <c r="N15" s="184"/>
      <c r="O15" s="391">
        <v>845</v>
      </c>
      <c r="P15" s="391" t="s">
        <v>66</v>
      </c>
      <c r="Q15" s="139">
        <v>1998</v>
      </c>
    </row>
    <row r="16" spans="1:18" x14ac:dyDescent="0.2">
      <c r="A16" s="97" t="s">
        <v>58</v>
      </c>
      <c r="B16" s="185" t="s">
        <v>15</v>
      </c>
      <c r="C16" s="416">
        <v>109</v>
      </c>
      <c r="D16" s="423">
        <v>335.3</v>
      </c>
      <c r="E16" s="423">
        <v>359.3</v>
      </c>
      <c r="F16" s="423">
        <v>353.3</v>
      </c>
      <c r="G16" s="423">
        <v>352.35</v>
      </c>
      <c r="H16" s="423">
        <v>4.6630000000000003</v>
      </c>
      <c r="I16" s="416">
        <v>0</v>
      </c>
      <c r="J16" s="423">
        <v>350.9</v>
      </c>
      <c r="K16" s="423">
        <v>355.3</v>
      </c>
      <c r="L16" s="423"/>
      <c r="M16" s="423">
        <v>360</v>
      </c>
      <c r="N16" s="186"/>
      <c r="O16" s="391">
        <v>360</v>
      </c>
      <c r="P16" s="391" t="s">
        <v>67</v>
      </c>
      <c r="Q16" s="139">
        <v>2000</v>
      </c>
    </row>
    <row r="17" spans="1:26" x14ac:dyDescent="0.2">
      <c r="A17" s="187" t="s">
        <v>1</v>
      </c>
      <c r="B17" s="117" t="s">
        <v>6</v>
      </c>
      <c r="C17" s="416">
        <v>109</v>
      </c>
      <c r="D17" s="423">
        <v>1.2</v>
      </c>
      <c r="E17" s="423">
        <v>4.4000000000000004</v>
      </c>
      <c r="F17" s="423">
        <v>3.1</v>
      </c>
      <c r="G17" s="423">
        <v>3.11</v>
      </c>
      <c r="H17" s="423">
        <v>0.94099999999999995</v>
      </c>
      <c r="I17" s="416">
        <v>0</v>
      </c>
      <c r="J17" s="423">
        <v>2.2000000000000002</v>
      </c>
      <c r="K17" s="423">
        <v>4.0999999999999996</v>
      </c>
      <c r="L17" s="423"/>
      <c r="M17" s="423">
        <v>8</v>
      </c>
      <c r="N17" s="184"/>
      <c r="O17" s="391">
        <v>8</v>
      </c>
      <c r="P17" s="391" t="s">
        <v>2</v>
      </c>
      <c r="Q17" s="139">
        <v>2006</v>
      </c>
    </row>
    <row r="18" spans="1:26" ht="22.5" x14ac:dyDescent="0.2">
      <c r="A18" s="135" t="s">
        <v>41</v>
      </c>
      <c r="B18" s="136" t="s">
        <v>9</v>
      </c>
      <c r="C18" s="416">
        <v>109</v>
      </c>
      <c r="D18" s="423">
        <v>2.2400000000000002</v>
      </c>
      <c r="E18" s="423">
        <v>10.3</v>
      </c>
      <c r="F18" s="423">
        <v>8.5</v>
      </c>
      <c r="G18" s="423">
        <v>8.08</v>
      </c>
      <c r="H18" s="423">
        <v>1.5269999999999999</v>
      </c>
      <c r="I18" s="416">
        <v>0</v>
      </c>
      <c r="J18" s="423">
        <v>7.12</v>
      </c>
      <c r="K18" s="423">
        <v>9.1999999999999993</v>
      </c>
      <c r="L18" s="423"/>
      <c r="M18" s="423">
        <v>10</v>
      </c>
      <c r="N18" s="184"/>
      <c r="O18" s="391">
        <v>10</v>
      </c>
      <c r="P18" s="391" t="s">
        <v>352</v>
      </c>
      <c r="Q18" s="137">
        <v>2004</v>
      </c>
    </row>
    <row r="19" spans="1:26" x14ac:dyDescent="0.2">
      <c r="A19" s="188" t="s">
        <v>208</v>
      </c>
      <c r="B19" s="189" t="s">
        <v>209</v>
      </c>
      <c r="C19" s="416">
        <v>109</v>
      </c>
      <c r="D19" s="423">
        <v>6.4</v>
      </c>
      <c r="E19" s="423">
        <v>7</v>
      </c>
      <c r="F19" s="423">
        <v>6.9</v>
      </c>
      <c r="G19" s="423">
        <v>6.88</v>
      </c>
      <c r="H19" s="423">
        <v>9.5000000000000001E-2</v>
      </c>
      <c r="I19" s="416">
        <v>0</v>
      </c>
      <c r="J19" s="423">
        <v>6.8</v>
      </c>
      <c r="K19" s="423">
        <v>6.9</v>
      </c>
      <c r="L19" s="423"/>
      <c r="M19" s="423">
        <v>7</v>
      </c>
      <c r="N19" s="190"/>
      <c r="O19" s="391" t="s">
        <v>376</v>
      </c>
      <c r="P19" s="391" t="s">
        <v>353</v>
      </c>
      <c r="Q19" s="139">
        <v>2009</v>
      </c>
    </row>
    <row r="20" spans="1:26" ht="22.5" x14ac:dyDescent="0.2">
      <c r="A20" s="188" t="s">
        <v>433</v>
      </c>
      <c r="B20" s="189" t="s">
        <v>221</v>
      </c>
      <c r="C20" s="416">
        <v>0</v>
      </c>
      <c r="D20" s="423">
        <v>0</v>
      </c>
      <c r="E20" s="423">
        <v>0</v>
      </c>
      <c r="F20" s="423">
        <v>0</v>
      </c>
      <c r="G20" s="423">
        <v>0</v>
      </c>
      <c r="H20" s="423">
        <v>0</v>
      </c>
      <c r="I20" s="416">
        <v>0</v>
      </c>
      <c r="J20" s="423">
        <v>0</v>
      </c>
      <c r="K20" s="423">
        <v>0</v>
      </c>
      <c r="L20" s="423"/>
      <c r="M20" s="423"/>
      <c r="N20" s="190"/>
      <c r="O20" s="391">
        <v>2</v>
      </c>
      <c r="P20" s="391" t="s">
        <v>429</v>
      </c>
      <c r="Q20" s="139">
        <v>2011</v>
      </c>
    </row>
    <row r="21" spans="1:26" s="22" customFormat="1" ht="7.5" customHeight="1" x14ac:dyDescent="0.2">
      <c r="A21" s="191"/>
      <c r="B21" s="191"/>
      <c r="C21" s="191"/>
      <c r="D21" s="191"/>
      <c r="E21" s="191"/>
      <c r="F21" s="191"/>
      <c r="G21" s="191"/>
      <c r="H21" s="191"/>
      <c r="I21" s="191"/>
      <c r="J21" s="191"/>
      <c r="K21" s="191"/>
      <c r="L21" s="191"/>
      <c r="M21" s="192"/>
      <c r="N21" s="192"/>
      <c r="O21" s="192"/>
      <c r="P21" s="192"/>
      <c r="Q21" s="193"/>
      <c r="R21" s="75"/>
      <c r="S21" s="75"/>
      <c r="T21" s="75"/>
      <c r="U21" s="192"/>
      <c r="V21" s="192"/>
      <c r="W21" s="193"/>
      <c r="X21" s="75"/>
      <c r="Y21" s="75"/>
      <c r="Z21" s="75"/>
    </row>
    <row r="22" spans="1:26" s="22" customFormat="1" ht="15" customHeight="1" x14ac:dyDescent="0.25">
      <c r="A22" s="194" t="s">
        <v>74</v>
      </c>
      <c r="B22" s="144"/>
      <c r="C22" s="144"/>
      <c r="D22" s="144"/>
      <c r="E22" s="144"/>
      <c r="F22" s="144"/>
      <c r="G22" s="144"/>
      <c r="H22" s="144"/>
      <c r="I22" s="144"/>
      <c r="J22" s="144"/>
      <c r="K22" s="144"/>
      <c r="L22" s="144"/>
    </row>
    <row r="23" spans="1:26" ht="7.5" customHeight="1" x14ac:dyDescent="0.2">
      <c r="A23" s="12"/>
      <c r="B23" s="12"/>
      <c r="C23" s="12"/>
      <c r="D23" s="12"/>
      <c r="E23" s="12"/>
      <c r="F23" s="12"/>
      <c r="G23" s="12"/>
      <c r="H23" s="12"/>
      <c r="I23" s="12"/>
      <c r="J23" s="12"/>
      <c r="K23" s="12"/>
      <c r="L23" s="12"/>
    </row>
    <row r="24" spans="1:26" ht="15.75" customHeight="1" x14ac:dyDescent="0.2">
      <c r="A24" s="496" t="s">
        <v>43</v>
      </c>
      <c r="B24" s="634"/>
      <c r="C24" s="634"/>
      <c r="D24" s="634"/>
      <c r="E24" s="12"/>
      <c r="F24" s="12"/>
      <c r="G24" s="12"/>
      <c r="H24" s="12"/>
      <c r="I24" s="12"/>
      <c r="J24" s="12"/>
      <c r="K24" s="12"/>
      <c r="L24" s="12"/>
    </row>
    <row r="25" spans="1:26" s="180" customFormat="1" ht="13.5" customHeight="1" x14ac:dyDescent="0.2">
      <c r="A25" s="136" t="s">
        <v>44</v>
      </c>
      <c r="B25" s="411">
        <v>0</v>
      </c>
      <c r="C25" s="136" t="s">
        <v>49</v>
      </c>
      <c r="D25" s="412">
        <v>5</v>
      </c>
      <c r="E25" s="635" t="s">
        <v>375</v>
      </c>
      <c r="F25" s="636"/>
      <c r="G25" s="636"/>
      <c r="H25" s="636"/>
      <c r="I25" s="636"/>
      <c r="J25" s="636"/>
      <c r="K25" s="636"/>
      <c r="L25" s="636"/>
      <c r="M25" s="636"/>
      <c r="N25" s="636"/>
    </row>
    <row r="26" spans="1:26" s="180" customFormat="1" ht="13.5" customHeight="1" x14ac:dyDescent="0.2">
      <c r="A26" s="136" t="s">
        <v>45</v>
      </c>
      <c r="B26" s="411">
        <v>0</v>
      </c>
      <c r="C26" s="136" t="s">
        <v>12</v>
      </c>
      <c r="D26" s="412">
        <v>22</v>
      </c>
      <c r="E26" s="635"/>
      <c r="F26" s="636"/>
      <c r="G26" s="636"/>
      <c r="H26" s="636"/>
      <c r="I26" s="636"/>
      <c r="J26" s="636"/>
      <c r="K26" s="636"/>
      <c r="L26" s="636"/>
      <c r="M26" s="636"/>
      <c r="N26" s="636"/>
    </row>
    <row r="27" spans="1:26" s="180" customFormat="1" ht="13.5" customHeight="1" x14ac:dyDescent="0.2">
      <c r="A27" s="136" t="s">
        <v>46</v>
      </c>
      <c r="B27" s="411">
        <v>0</v>
      </c>
      <c r="C27" s="136" t="s">
        <v>13</v>
      </c>
      <c r="D27" s="412">
        <v>27</v>
      </c>
      <c r="E27" s="635" t="s">
        <v>3</v>
      </c>
      <c r="F27" s="636"/>
      <c r="G27" s="636"/>
      <c r="H27" s="636"/>
      <c r="I27" s="636"/>
      <c r="J27" s="636"/>
      <c r="K27" s="636"/>
      <c r="L27" s="636"/>
      <c r="M27" s="636"/>
      <c r="N27" s="636"/>
    </row>
    <row r="28" spans="1:26" s="180" customFormat="1" ht="13.5" customHeight="1" x14ac:dyDescent="0.2">
      <c r="A28" s="136" t="s">
        <v>11</v>
      </c>
      <c r="B28" s="411">
        <v>0</v>
      </c>
      <c r="C28" s="136" t="s">
        <v>50</v>
      </c>
      <c r="D28" s="412">
        <v>0</v>
      </c>
      <c r="E28" s="635" t="s">
        <v>356</v>
      </c>
      <c r="F28" s="636"/>
      <c r="G28" s="636"/>
      <c r="H28" s="636"/>
      <c r="I28" s="636"/>
      <c r="J28" s="636"/>
      <c r="K28" s="636"/>
      <c r="L28" s="636"/>
      <c r="M28" s="636"/>
      <c r="N28" s="636"/>
    </row>
    <row r="29" spans="1:26" s="180" customFormat="1" ht="13.5" customHeight="1" x14ac:dyDescent="0.2">
      <c r="A29" s="136" t="s">
        <v>47</v>
      </c>
      <c r="B29" s="411">
        <v>0</v>
      </c>
      <c r="C29" s="136" t="s">
        <v>14</v>
      </c>
      <c r="D29" s="412">
        <v>0</v>
      </c>
      <c r="E29" s="635"/>
      <c r="F29" s="636"/>
      <c r="G29" s="636"/>
      <c r="H29" s="636"/>
      <c r="I29" s="636"/>
      <c r="J29" s="636"/>
      <c r="K29" s="636"/>
      <c r="L29" s="636"/>
      <c r="M29" s="636"/>
      <c r="N29" s="636"/>
    </row>
    <row r="30" spans="1:26" s="180" customFormat="1" ht="13.5" customHeight="1" thickBot="1" x14ac:dyDescent="0.25">
      <c r="A30" s="136" t="s">
        <v>48</v>
      </c>
      <c r="B30" s="411">
        <v>55</v>
      </c>
      <c r="C30" s="136" t="s">
        <v>51</v>
      </c>
      <c r="D30" s="412">
        <v>0</v>
      </c>
      <c r="E30" s="635" t="s">
        <v>374</v>
      </c>
      <c r="F30" s="636"/>
      <c r="G30" s="636"/>
      <c r="H30" s="636"/>
      <c r="I30" s="636"/>
      <c r="J30" s="636"/>
      <c r="K30" s="636"/>
      <c r="L30" s="636"/>
      <c r="M30" s="636"/>
      <c r="N30" s="636"/>
    </row>
    <row r="31" spans="1:26" ht="13.5" customHeight="1" thickBot="1" x14ac:dyDescent="0.25">
      <c r="C31" s="195" t="s">
        <v>245</v>
      </c>
      <c r="D31" s="261">
        <f>SUM(B25:B30,D25:D30)</f>
        <v>109</v>
      </c>
      <c r="E31" s="635" t="s">
        <v>432</v>
      </c>
      <c r="F31" s="636"/>
      <c r="G31" s="636"/>
      <c r="H31" s="636"/>
      <c r="I31" s="636"/>
      <c r="J31" s="636"/>
      <c r="K31" s="636"/>
      <c r="L31" s="636"/>
      <c r="M31" s="636"/>
      <c r="N31" s="636"/>
    </row>
    <row r="32" spans="1:26" ht="6.75" customHeight="1" x14ac:dyDescent="0.2"/>
    <row r="33" spans="1:14" ht="12" customHeight="1" x14ac:dyDescent="0.2">
      <c r="A33" s="196" t="s">
        <v>96</v>
      </c>
      <c r="B33" s="22"/>
      <c r="C33" s="21"/>
      <c r="D33" s="22"/>
      <c r="E33" s="22"/>
      <c r="F33" s="22"/>
      <c r="G33" s="22"/>
      <c r="H33" s="22"/>
      <c r="I33" s="22"/>
      <c r="J33" s="22"/>
      <c r="K33" s="22"/>
      <c r="L33" s="22"/>
      <c r="M33" s="22"/>
    </row>
    <row r="34" spans="1:14" ht="47.25" customHeight="1" x14ac:dyDescent="0.2">
      <c r="A34" s="638"/>
      <c r="B34" s="639"/>
      <c r="C34" s="639"/>
      <c r="D34" s="639"/>
      <c r="E34" s="639"/>
      <c r="F34" s="639"/>
      <c r="G34" s="639"/>
      <c r="H34" s="639"/>
      <c r="I34" s="639"/>
      <c r="J34" s="639"/>
      <c r="K34" s="639"/>
      <c r="L34" s="639"/>
      <c r="M34" s="639"/>
      <c r="N34" s="640"/>
    </row>
    <row r="35" spans="1:14" ht="9.75" customHeight="1" x14ac:dyDescent="0.2">
      <c r="A35" s="144"/>
      <c r="B35" s="144"/>
      <c r="C35" s="144"/>
      <c r="D35" s="144"/>
      <c r="E35" s="144"/>
      <c r="F35" s="144"/>
      <c r="G35" s="144"/>
      <c r="H35" s="144"/>
      <c r="I35" s="144"/>
      <c r="J35" s="144"/>
      <c r="K35" s="144"/>
      <c r="L35" s="144"/>
      <c r="M35" s="22"/>
    </row>
    <row r="36" spans="1:14" ht="8.25" customHeight="1" x14ac:dyDescent="0.2">
      <c r="A36" s="146"/>
    </row>
    <row r="37" spans="1:14" ht="21.75" customHeight="1" x14ac:dyDescent="0.25">
      <c r="A37" s="148" t="s">
        <v>73</v>
      </c>
    </row>
    <row r="38" spans="1:14" ht="10.5" customHeight="1" x14ac:dyDescent="0.2"/>
    <row r="39" spans="1:14" ht="15" customHeight="1" x14ac:dyDescent="0.2">
      <c r="A39" s="86" t="s">
        <v>54</v>
      </c>
      <c r="B39" s="86" t="s">
        <v>20</v>
      </c>
      <c r="C39" s="614" t="s">
        <v>350</v>
      </c>
      <c r="D39" s="641"/>
      <c r="E39" s="641"/>
      <c r="F39" s="641"/>
      <c r="G39" s="641"/>
      <c r="H39" s="641"/>
      <c r="I39" s="617"/>
      <c r="J39" s="614" t="s">
        <v>70</v>
      </c>
      <c r="K39" s="621"/>
      <c r="L39" s="621"/>
      <c r="M39" s="637"/>
      <c r="N39" s="149"/>
    </row>
    <row r="40" spans="1:14" ht="27" customHeight="1" x14ac:dyDescent="0.2">
      <c r="A40" s="87"/>
      <c r="B40" s="87"/>
      <c r="C40" s="415" t="s">
        <v>63</v>
      </c>
      <c r="D40" s="415" t="s">
        <v>72</v>
      </c>
      <c r="E40" s="415" t="s">
        <v>64</v>
      </c>
      <c r="F40" s="614" t="s">
        <v>68</v>
      </c>
      <c r="G40" s="617"/>
      <c r="H40" s="415"/>
      <c r="I40" s="642"/>
      <c r="J40" s="609" t="s">
        <v>867</v>
      </c>
      <c r="K40" s="642" t="s">
        <v>71</v>
      </c>
      <c r="L40" s="607" t="s">
        <v>76</v>
      </c>
      <c r="M40" s="608"/>
    </row>
    <row r="41" spans="1:14" ht="15" customHeight="1" x14ac:dyDescent="0.2">
      <c r="A41" s="87"/>
      <c r="B41" s="88"/>
      <c r="C41" s="415"/>
      <c r="D41" s="415"/>
      <c r="E41" s="415"/>
      <c r="F41" s="415" t="s">
        <v>22</v>
      </c>
      <c r="G41" s="415" t="s">
        <v>23</v>
      </c>
      <c r="H41" s="415" t="s">
        <v>69</v>
      </c>
      <c r="I41" s="643"/>
      <c r="J41" s="610"/>
      <c r="K41" s="643"/>
      <c r="L41" s="644"/>
      <c r="M41" s="645"/>
    </row>
    <row r="42" spans="1:14" ht="15" customHeight="1" x14ac:dyDescent="0.2">
      <c r="A42" s="197" t="str">
        <f>'Methods&amp;Limits'!A81</f>
        <v>Cetane number</v>
      </c>
      <c r="B42" s="141" t="str">
        <f>'Methods&amp;Limits'!B81</f>
        <v>--</v>
      </c>
      <c r="C42" s="198" t="str">
        <f>'Methods&amp;Limits'!E81</f>
        <v>EN-ISO 5165</v>
      </c>
      <c r="D42" s="198">
        <f>'Methods&amp;Limits'!F81</f>
        <v>1998</v>
      </c>
      <c r="E42" s="199">
        <f>'Methods&amp;Limits'!G81</f>
        <v>4.3</v>
      </c>
      <c r="F42" s="199">
        <f>'Methods&amp;Limits'!H81</f>
        <v>48.463000000000001</v>
      </c>
      <c r="G42" s="199"/>
      <c r="H42" s="262" t="str">
        <f>IF(D14="","",IF(D14&lt;F42,"Yes",""))</f>
        <v/>
      </c>
      <c r="I42" s="422"/>
      <c r="J42" s="274"/>
      <c r="K42" s="274"/>
      <c r="L42" s="625"/>
      <c r="M42" s="626"/>
    </row>
    <row r="43" spans="1:14" ht="15" customHeight="1" x14ac:dyDescent="0.2">
      <c r="A43" s="200" t="str">
        <f>'Methods&amp;Limits'!A82</f>
        <v>Density at 15 oC</v>
      </c>
      <c r="B43" s="201" t="str">
        <f>'Methods&amp;Limits'!B82</f>
        <v>kg/m3</v>
      </c>
      <c r="C43" s="198" t="str">
        <f>'Methods&amp;Limits'!E82</f>
        <v>EN-ISO 3675</v>
      </c>
      <c r="D43" s="198">
        <f>'Methods&amp;Limits'!F82</f>
        <v>1998</v>
      </c>
      <c r="E43" s="199">
        <f>'Methods&amp;Limits'!G82</f>
        <v>1.2</v>
      </c>
      <c r="F43" s="199">
        <f>'Methods&amp;Limits'!H82</f>
        <v>0</v>
      </c>
      <c r="G43" s="199">
        <f>'Methods&amp;Limits'!I82</f>
        <v>845.70799999999997</v>
      </c>
      <c r="H43" s="262" t="str">
        <f>IF(E15="","",IF(E15&gt;G43,"Yes",""))</f>
        <v/>
      </c>
      <c r="I43" s="422"/>
      <c r="J43" s="274"/>
      <c r="K43" s="274"/>
      <c r="L43" s="625"/>
      <c r="M43" s="626"/>
    </row>
    <row r="44" spans="1:14" ht="15" customHeight="1" x14ac:dyDescent="0.2">
      <c r="A44" s="202"/>
      <c r="B44" s="203"/>
      <c r="C44" s="198" t="str">
        <f>'Methods&amp;Limits'!E83</f>
        <v>EN-ISO 12185</v>
      </c>
      <c r="D44" s="198">
        <f>'Methods&amp;Limits'!F83</f>
        <v>1996</v>
      </c>
      <c r="E44" s="199">
        <f>'Methods&amp;Limits'!G83</f>
        <v>0.50847457627110937</v>
      </c>
      <c r="F44" s="199">
        <f>'Methods&amp;Limits'!H83</f>
        <v>0</v>
      </c>
      <c r="G44" s="199">
        <f>'Methods&amp;Limits'!I83</f>
        <v>845.3</v>
      </c>
      <c r="H44" s="262" t="str">
        <f>IF(E15="","",IF(E15&gt;G44,"Yes",""))</f>
        <v/>
      </c>
      <c r="I44" s="422"/>
      <c r="J44" s="274"/>
      <c r="K44" s="286"/>
      <c r="L44" s="625"/>
      <c r="M44" s="626"/>
    </row>
    <row r="45" spans="1:14" ht="15" customHeight="1" x14ac:dyDescent="0.2">
      <c r="A45" s="197" t="str">
        <f>'Methods&amp;Limits'!A84</f>
        <v>Distillation -- 95% Point</v>
      </c>
      <c r="B45" s="204" t="str">
        <f>'Methods&amp;Limits'!B84</f>
        <v>oC</v>
      </c>
      <c r="C45" s="198" t="str">
        <f>'Methods&amp;Limits'!E84</f>
        <v>EN-ISO 3405</v>
      </c>
      <c r="D45" s="198">
        <f>'Methods&amp;Limits'!F84</f>
        <v>2000</v>
      </c>
      <c r="E45" s="199">
        <f>'Methods&amp;Limits'!G84</f>
        <v>10</v>
      </c>
      <c r="F45" s="199">
        <f>'Methods&amp;Limits'!H84</f>
        <v>0</v>
      </c>
      <c r="G45" s="199">
        <f>'Methods&amp;Limits'!I84</f>
        <v>365.9</v>
      </c>
      <c r="H45" s="262" t="str">
        <f>IF(E16="","",IF(E16&gt;G45,"Yes",""))</f>
        <v/>
      </c>
      <c r="I45" s="422"/>
      <c r="J45" s="274"/>
      <c r="K45" s="274"/>
      <c r="L45" s="625"/>
      <c r="M45" s="626"/>
    </row>
    <row r="46" spans="1:14" ht="15" customHeight="1" x14ac:dyDescent="0.2">
      <c r="A46" s="200" t="str">
        <f>'Methods&amp;Limits'!A85</f>
        <v>Polycyclic aromatic hydrocarbons</v>
      </c>
      <c r="B46" s="201" t="str">
        <f>'Methods&amp;Limits'!B85</f>
        <v>% (m/m)</v>
      </c>
      <c r="C46" s="198" t="str">
        <f>'Methods&amp;Limits'!E85</f>
        <v>EN 12916</v>
      </c>
      <c r="D46" s="198">
        <f>'Methods&amp;Limits'!F85</f>
        <v>2006</v>
      </c>
      <c r="E46" s="199">
        <f>'Methods&amp;Limits'!G85</f>
        <v>1.9</v>
      </c>
      <c r="F46" s="199">
        <f>'Methods&amp;Limits'!H85</f>
        <v>0</v>
      </c>
      <c r="G46" s="199">
        <f>'Methods&amp;Limits'!I85</f>
        <v>12.121</v>
      </c>
      <c r="H46" s="262" t="str">
        <f>IF(E17="","",IF(E17&gt;G46,"Yes",""))</f>
        <v/>
      </c>
      <c r="I46" s="422"/>
      <c r="J46" s="274"/>
      <c r="K46" s="274"/>
      <c r="L46" s="625"/>
      <c r="M46" s="626"/>
    </row>
    <row r="47" spans="1:14" ht="15" customHeight="1" x14ac:dyDescent="0.2">
      <c r="A47" s="152" t="str">
        <f>'Methods&amp;Limits'!A86</f>
        <v>Sulphur content (sulphur free, from 2005)</v>
      </c>
      <c r="B47" s="212" t="str">
        <f>'Methods&amp;Limits'!B86</f>
        <v>mg/kg</v>
      </c>
      <c r="C47" s="211" t="str">
        <f>'Methods&amp;Limits'!E86</f>
        <v>EN-ISO 20846</v>
      </c>
      <c r="D47" s="198">
        <f>'Methods&amp;Limits'!F86</f>
        <v>2004</v>
      </c>
      <c r="E47" s="199">
        <f>'Methods&amp;Limits'!G86</f>
        <v>2.2000000000000002</v>
      </c>
      <c r="F47" s="199">
        <f>'Methods&amp;Limits'!H86</f>
        <v>0</v>
      </c>
      <c r="G47" s="199">
        <f>'Methods&amp;Limits'!I86</f>
        <v>11.298</v>
      </c>
      <c r="H47" s="262" t="str">
        <f>IF(E18="","",IF(E18&gt;G47,"Yes",""))</f>
        <v/>
      </c>
      <c r="I47" s="422"/>
      <c r="J47" s="274"/>
      <c r="K47" s="274"/>
      <c r="L47" s="625"/>
      <c r="M47" s="626"/>
    </row>
    <row r="48" spans="1:14" ht="15" customHeight="1" x14ac:dyDescent="0.2">
      <c r="A48" s="155"/>
      <c r="B48" s="213"/>
      <c r="C48" s="271" t="str">
        <f>'Methods&amp;Limits'!E87</f>
        <v>EN-ISO 20884</v>
      </c>
      <c r="D48" s="198">
        <f>'Methods&amp;Limits'!F87</f>
        <v>2004</v>
      </c>
      <c r="E48" s="199">
        <f>'Methods&amp;Limits'!G87</f>
        <v>3.1</v>
      </c>
      <c r="F48" s="199">
        <f>'Methods&amp;Limits'!H87</f>
        <v>0</v>
      </c>
      <c r="G48" s="199">
        <f>'Methods&amp;Limits'!I87</f>
        <v>11.829000000000001</v>
      </c>
      <c r="H48" s="262" t="str">
        <f>IF(E18="","",IF(E18&gt;G48,"Yes",""))</f>
        <v/>
      </c>
      <c r="I48" s="422"/>
      <c r="J48" s="274"/>
      <c r="K48" s="274"/>
      <c r="L48" s="625"/>
      <c r="M48" s="626"/>
    </row>
    <row r="49" spans="1:13" ht="15" customHeight="1" x14ac:dyDescent="0.2">
      <c r="A49" s="188" t="str">
        <f>'Methods&amp;Limits'!A88</f>
        <v>FAME Content</v>
      </c>
      <c r="B49" s="189" t="str">
        <f>'Methods&amp;Limits'!B88</f>
        <v>% V/V</v>
      </c>
      <c r="C49" s="198" t="str">
        <f>'Methods&amp;Limits'!E88</f>
        <v>EN14078</v>
      </c>
      <c r="D49" s="198">
        <f>'Methods&amp;Limits'!F88</f>
        <v>2009</v>
      </c>
      <c r="E49" s="199">
        <f>'Methods&amp;Limits'!G88</f>
        <v>0.5</v>
      </c>
      <c r="F49" s="199">
        <f>'Methods&amp;Limits'!H88</f>
        <v>0</v>
      </c>
      <c r="G49" s="199">
        <f>'Methods&amp;Limits'!I88</f>
        <v>7.2949999999999999</v>
      </c>
      <c r="H49" s="262" t="str">
        <f>IF(E19="","",IF(E19&gt;G49,"Yes",""))</f>
        <v/>
      </c>
      <c r="I49" s="422"/>
      <c r="J49" s="274"/>
      <c r="K49" s="274"/>
      <c r="L49" s="625"/>
      <c r="M49" s="626"/>
    </row>
    <row r="50" spans="1:13" x14ac:dyDescent="0.2">
      <c r="A50" s="627" t="str">
        <f>'Methods&amp;Limits'!A89</f>
        <v>Manganese</v>
      </c>
      <c r="B50" s="629" t="str">
        <f>'Methods&amp;Limits'!B89</f>
        <v>mg/l</v>
      </c>
      <c r="C50" s="275" t="s">
        <v>430</v>
      </c>
      <c r="D50" s="198">
        <v>2011</v>
      </c>
      <c r="E50" s="273">
        <f>'Methods&amp;Limits'!G89</f>
        <v>1.53</v>
      </c>
      <c r="F50" s="199">
        <f>'Methods&amp;Limits'!H89</f>
        <v>0</v>
      </c>
      <c r="G50" s="389">
        <f>'Methods&amp;Limits'!I89</f>
        <v>2.9026999999999998</v>
      </c>
      <c r="H50" s="262" t="str">
        <f>IF(E20="","",IF(E20&gt;G50,"Yes",""))</f>
        <v/>
      </c>
      <c r="I50" s="422"/>
      <c r="J50" s="274"/>
      <c r="K50" s="274"/>
      <c r="L50" s="625"/>
      <c r="M50" s="626"/>
    </row>
    <row r="51" spans="1:13" x14ac:dyDescent="0.2">
      <c r="A51" s="628"/>
      <c r="B51" s="630"/>
      <c r="C51" s="275" t="s">
        <v>431</v>
      </c>
      <c r="D51" s="272">
        <f>'Methods&amp;Limits'!F89</f>
        <v>2011</v>
      </c>
      <c r="E51" s="273">
        <f>'Methods&amp;Limits'!G90</f>
        <v>1.76</v>
      </c>
      <c r="F51" s="389">
        <f>'Methods&amp;Limits'!H89</f>
        <v>0</v>
      </c>
      <c r="G51" s="389">
        <f>'Methods&amp;Limits'!I90</f>
        <v>3.0384000000000002</v>
      </c>
      <c r="H51" s="262" t="str">
        <f>IF(E20="","",IF(E20&gt;G51,"Yes",""))</f>
        <v/>
      </c>
      <c r="I51" s="422"/>
      <c r="J51" s="274"/>
      <c r="K51" s="274"/>
      <c r="L51" s="625"/>
      <c r="M51" s="626"/>
    </row>
    <row r="52" spans="1:13" ht="15" customHeight="1" x14ac:dyDescent="0.2"/>
    <row r="53" spans="1:13" x14ac:dyDescent="0.2"/>
  </sheetData>
  <sheetProtection algorithmName="SHA-512" hashValue="V5ruzzrGxDDdo1LHnVPQy9bAIhHMIYhSCYyF2Q2vEAcXCiMfpawXaFhJn9qEfxVuwsA8SZEXuK1oAMD/I6zLUw==" saltValue="OCIxiFvLx/KO6uRi7thPtw==" spinCount="100000" sheet="1" objects="1" scenarios="1" sort="0"/>
  <customSheetViews>
    <customSheetView guid="{F9B0EF6A-EDAD-43FD-9C3C-2B5A9DD114F5}" zeroValues="0">
      <pane ySplit="8" topLeftCell="A9" activePane="bottomLeft" state="frozen"/>
      <selection pane="bottomLeft" activeCell="A19" sqref="A19"/>
      <pageMargins left="0.75" right="0.75" top="1" bottom="1" header="0.4921259845" footer="0.4921259845"/>
      <pageSetup paperSize="9" scale="55" fitToHeight="2" orientation="landscape" r:id="rId1"/>
      <headerFooter alignWithMargins="0">
        <oddHeader>&amp;L&amp;F&amp;C&amp;A</oddHeader>
        <oddFooter>&amp;LTemplate v3 ext&amp;CPage &amp;P of &amp;N</oddFooter>
      </headerFooter>
    </customSheetView>
  </customSheetViews>
  <mergeCells count="39">
    <mergeCell ref="L44:M44"/>
    <mergeCell ref="B7:D7"/>
    <mergeCell ref="E30:N30"/>
    <mergeCell ref="L47:M47"/>
    <mergeCell ref="L48:M48"/>
    <mergeCell ref="G3:Q10"/>
    <mergeCell ref="N12:O12"/>
    <mergeCell ref="B3:D3"/>
    <mergeCell ref="B4:D4"/>
    <mergeCell ref="B5:D5"/>
    <mergeCell ref="B6:D6"/>
    <mergeCell ref="L12:M12"/>
    <mergeCell ref="L43:M43"/>
    <mergeCell ref="F40:G40"/>
    <mergeCell ref="I40:I41"/>
    <mergeCell ref="J40:J41"/>
    <mergeCell ref="K40:K41"/>
    <mergeCell ref="L40:M41"/>
    <mergeCell ref="P11:Q11"/>
    <mergeCell ref="P12:Q12"/>
    <mergeCell ref="E31:N31"/>
    <mergeCell ref="C11:K12"/>
    <mergeCell ref="L11:O11"/>
    <mergeCell ref="L51:M51"/>
    <mergeCell ref="A50:A51"/>
    <mergeCell ref="B50:B51"/>
    <mergeCell ref="B8:D8"/>
    <mergeCell ref="A24:D24"/>
    <mergeCell ref="E25:N26"/>
    <mergeCell ref="E27:N27"/>
    <mergeCell ref="E28:N29"/>
    <mergeCell ref="J39:M39"/>
    <mergeCell ref="L46:M46"/>
    <mergeCell ref="L50:M50"/>
    <mergeCell ref="L49:M49"/>
    <mergeCell ref="L45:M45"/>
    <mergeCell ref="L42:M42"/>
    <mergeCell ref="A34:N34"/>
    <mergeCell ref="C39:I39"/>
  </mergeCells>
  <phoneticPr fontId="0" type="noConversion"/>
  <dataValidations count="2">
    <dataValidation type="whole" operator="greaterThanOrEqual" allowBlank="1" showInputMessage="1" showErrorMessage="1" sqref="C14:C20 I14:I20 B25:B30 D25:D30">
      <formula1>0</formula1>
    </dataValidation>
    <dataValidation type="decimal" operator="greaterThanOrEqual" allowBlank="1" showInputMessage="1" showErrorMessage="1" sqref="D14:H20 J14:M20">
      <formula1>0</formula1>
    </dataValidation>
  </dataValidations>
  <hyperlinks>
    <hyperlink ref="R1" location="'Submission Report'!A1" display="&lt;-- GO BACK"/>
  </hyperlinks>
  <pageMargins left="0.75" right="0.75" top="1" bottom="1" header="0.4921259845" footer="0.4921259845"/>
  <pageSetup paperSize="9" scale="52" fitToHeight="2" orientation="landscape" r:id="rId2"/>
  <headerFooter alignWithMargins="0">
    <oddHeader>&amp;L&amp;F&amp;C&amp;A</oddHeader>
    <oddFooter>&amp;LTemplate v3 ext&amp;CPage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CheckList!$W$19:$W$22</xm:f>
          </x14:formula1>
          <xm:sqref>B7:D7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40"/>
  <sheetViews>
    <sheetView topLeftCell="F6" zoomScaleNormal="100" workbookViewId="0">
      <selection sqref="A1:V38"/>
    </sheetView>
  </sheetViews>
  <sheetFormatPr defaultColWidth="0" defaultRowHeight="12.75" zeroHeight="1" x14ac:dyDescent="0.2"/>
  <cols>
    <col min="1" max="23" width="9.140625" style="293" customWidth="1"/>
    <col min="24" max="16384" width="0" style="293" hidden="1"/>
  </cols>
  <sheetData>
    <row r="1" spans="1:22" x14ac:dyDescent="0.2">
      <c r="A1" s="471" t="s">
        <v>873</v>
      </c>
      <c r="B1" s="472"/>
      <c r="C1" s="472"/>
      <c r="D1" s="472"/>
      <c r="E1" s="472"/>
      <c r="F1" s="472"/>
      <c r="G1" s="472"/>
      <c r="H1" s="472"/>
      <c r="I1" s="472"/>
      <c r="J1" s="472"/>
      <c r="K1" s="472"/>
      <c r="L1" s="472"/>
      <c r="M1" s="472"/>
      <c r="N1" s="472"/>
      <c r="O1" s="472"/>
      <c r="P1" s="472"/>
      <c r="Q1" s="472"/>
      <c r="R1" s="472"/>
      <c r="S1" s="472"/>
      <c r="T1" s="472"/>
      <c r="U1" s="472"/>
      <c r="V1" s="472"/>
    </row>
    <row r="2" spans="1:22" x14ac:dyDescent="0.2">
      <c r="A2" s="472"/>
      <c r="B2" s="472"/>
      <c r="C2" s="472"/>
      <c r="D2" s="472"/>
      <c r="E2" s="472"/>
      <c r="F2" s="472"/>
      <c r="G2" s="472"/>
      <c r="H2" s="472"/>
      <c r="I2" s="472"/>
      <c r="J2" s="472"/>
      <c r="K2" s="472"/>
      <c r="L2" s="472"/>
      <c r="M2" s="472"/>
      <c r="N2" s="472"/>
      <c r="O2" s="472"/>
      <c r="P2" s="472"/>
      <c r="Q2" s="472"/>
      <c r="R2" s="472"/>
      <c r="S2" s="472"/>
      <c r="T2" s="472"/>
      <c r="U2" s="472"/>
      <c r="V2" s="472"/>
    </row>
    <row r="3" spans="1:22" x14ac:dyDescent="0.2">
      <c r="A3" s="472"/>
      <c r="B3" s="472"/>
      <c r="C3" s="472"/>
      <c r="D3" s="472"/>
      <c r="E3" s="472"/>
      <c r="F3" s="472"/>
      <c r="G3" s="472"/>
      <c r="H3" s="472"/>
      <c r="I3" s="472"/>
      <c r="J3" s="472"/>
      <c r="K3" s="472"/>
      <c r="L3" s="472"/>
      <c r="M3" s="472"/>
      <c r="N3" s="472"/>
      <c r="O3" s="472"/>
      <c r="P3" s="472"/>
      <c r="Q3" s="472"/>
      <c r="R3" s="472"/>
      <c r="S3" s="472"/>
      <c r="T3" s="472"/>
      <c r="U3" s="472"/>
      <c r="V3" s="472"/>
    </row>
    <row r="4" spans="1:22" x14ac:dyDescent="0.2">
      <c r="A4" s="472"/>
      <c r="B4" s="472"/>
      <c r="C4" s="472"/>
      <c r="D4" s="472"/>
      <c r="E4" s="472"/>
      <c r="F4" s="472"/>
      <c r="G4" s="472"/>
      <c r="H4" s="472"/>
      <c r="I4" s="472"/>
      <c r="J4" s="472"/>
      <c r="K4" s="472"/>
      <c r="L4" s="472"/>
      <c r="M4" s="472"/>
      <c r="N4" s="472"/>
      <c r="O4" s="472"/>
      <c r="P4" s="472"/>
      <c r="Q4" s="472"/>
      <c r="R4" s="472"/>
      <c r="S4" s="472"/>
      <c r="T4" s="472"/>
      <c r="U4" s="472"/>
      <c r="V4" s="472"/>
    </row>
    <row r="5" spans="1:22" x14ac:dyDescent="0.2">
      <c r="A5" s="472"/>
      <c r="B5" s="472"/>
      <c r="C5" s="472"/>
      <c r="D5" s="472"/>
      <c r="E5" s="472"/>
      <c r="F5" s="472"/>
      <c r="G5" s="472"/>
      <c r="H5" s="472"/>
      <c r="I5" s="472"/>
      <c r="J5" s="472"/>
      <c r="K5" s="472"/>
      <c r="L5" s="472"/>
      <c r="M5" s="472"/>
      <c r="N5" s="472"/>
      <c r="O5" s="472"/>
      <c r="P5" s="472"/>
      <c r="Q5" s="472"/>
      <c r="R5" s="472"/>
      <c r="S5" s="472"/>
      <c r="T5" s="472"/>
      <c r="U5" s="472"/>
      <c r="V5" s="472"/>
    </row>
    <row r="6" spans="1:22" x14ac:dyDescent="0.2">
      <c r="A6" s="472"/>
      <c r="B6" s="472"/>
      <c r="C6" s="472"/>
      <c r="D6" s="472"/>
      <c r="E6" s="472"/>
      <c r="F6" s="472"/>
      <c r="G6" s="472"/>
      <c r="H6" s="472"/>
      <c r="I6" s="472"/>
      <c r="J6" s="472"/>
      <c r="K6" s="472"/>
      <c r="L6" s="472"/>
      <c r="M6" s="472"/>
      <c r="N6" s="472"/>
      <c r="O6" s="472"/>
      <c r="P6" s="472"/>
      <c r="Q6" s="472"/>
      <c r="R6" s="472"/>
      <c r="S6" s="472"/>
      <c r="T6" s="472"/>
      <c r="U6" s="472"/>
      <c r="V6" s="472"/>
    </row>
    <row r="7" spans="1:22" x14ac:dyDescent="0.2">
      <c r="A7" s="472"/>
      <c r="B7" s="472"/>
      <c r="C7" s="472"/>
      <c r="D7" s="472"/>
      <c r="E7" s="472"/>
      <c r="F7" s="472"/>
      <c r="G7" s="472"/>
      <c r="H7" s="472"/>
      <c r="I7" s="472"/>
      <c r="J7" s="472"/>
      <c r="K7" s="472"/>
      <c r="L7" s="472"/>
      <c r="M7" s="472"/>
      <c r="N7" s="472"/>
      <c r="O7" s="472"/>
      <c r="P7" s="472"/>
      <c r="Q7" s="472"/>
      <c r="R7" s="472"/>
      <c r="S7" s="472"/>
      <c r="T7" s="472"/>
      <c r="U7" s="472"/>
      <c r="V7" s="472"/>
    </row>
    <row r="8" spans="1:22" x14ac:dyDescent="0.2">
      <c r="A8" s="472"/>
      <c r="B8" s="472"/>
      <c r="C8" s="472"/>
      <c r="D8" s="472"/>
      <c r="E8" s="472"/>
      <c r="F8" s="472"/>
      <c r="G8" s="472"/>
      <c r="H8" s="472"/>
      <c r="I8" s="472"/>
      <c r="J8" s="472"/>
      <c r="K8" s="472"/>
      <c r="L8" s="472"/>
      <c r="M8" s="472"/>
      <c r="N8" s="472"/>
      <c r="O8" s="472"/>
      <c r="P8" s="472"/>
      <c r="Q8" s="472"/>
      <c r="R8" s="472"/>
      <c r="S8" s="472"/>
      <c r="T8" s="472"/>
      <c r="U8" s="472"/>
      <c r="V8" s="472"/>
    </row>
    <row r="9" spans="1:22" x14ac:dyDescent="0.2">
      <c r="A9" s="472"/>
      <c r="B9" s="472"/>
      <c r="C9" s="472"/>
      <c r="D9" s="472"/>
      <c r="E9" s="472"/>
      <c r="F9" s="472"/>
      <c r="G9" s="472"/>
      <c r="H9" s="472"/>
      <c r="I9" s="472"/>
      <c r="J9" s="472"/>
      <c r="K9" s="472"/>
      <c r="L9" s="472"/>
      <c r="M9" s="472"/>
      <c r="N9" s="472"/>
      <c r="O9" s="472"/>
      <c r="P9" s="472"/>
      <c r="Q9" s="472"/>
      <c r="R9" s="472"/>
      <c r="S9" s="472"/>
      <c r="T9" s="472"/>
      <c r="U9" s="472"/>
      <c r="V9" s="472"/>
    </row>
    <row r="10" spans="1:22" x14ac:dyDescent="0.2">
      <c r="A10" s="472"/>
      <c r="B10" s="472"/>
      <c r="C10" s="472"/>
      <c r="D10" s="472"/>
      <c r="E10" s="472"/>
      <c r="F10" s="472"/>
      <c r="G10" s="472"/>
      <c r="H10" s="472"/>
      <c r="I10" s="472"/>
      <c r="J10" s="472"/>
      <c r="K10" s="472"/>
      <c r="L10" s="472"/>
      <c r="M10" s="472"/>
      <c r="N10" s="472"/>
      <c r="O10" s="472"/>
      <c r="P10" s="472"/>
      <c r="Q10" s="472"/>
      <c r="R10" s="472"/>
      <c r="S10" s="472"/>
      <c r="T10" s="472"/>
      <c r="U10" s="472"/>
      <c r="V10" s="472"/>
    </row>
    <row r="11" spans="1:22" x14ac:dyDescent="0.2">
      <c r="A11" s="472"/>
      <c r="B11" s="472"/>
      <c r="C11" s="472"/>
      <c r="D11" s="472"/>
      <c r="E11" s="472"/>
      <c r="F11" s="472"/>
      <c r="G11" s="472"/>
      <c r="H11" s="472"/>
      <c r="I11" s="472"/>
      <c r="J11" s="472"/>
      <c r="K11" s="472"/>
      <c r="L11" s="472"/>
      <c r="M11" s="472"/>
      <c r="N11" s="472"/>
      <c r="O11" s="472"/>
      <c r="P11" s="472"/>
      <c r="Q11" s="472"/>
      <c r="R11" s="472"/>
      <c r="S11" s="472"/>
      <c r="T11" s="472"/>
      <c r="U11" s="472"/>
      <c r="V11" s="472"/>
    </row>
    <row r="12" spans="1:22" x14ac:dyDescent="0.2">
      <c r="A12" s="472"/>
      <c r="B12" s="472"/>
      <c r="C12" s="472"/>
      <c r="D12" s="472"/>
      <c r="E12" s="472"/>
      <c r="F12" s="472"/>
      <c r="G12" s="472"/>
      <c r="H12" s="472"/>
      <c r="I12" s="472"/>
      <c r="J12" s="472"/>
      <c r="K12" s="472"/>
      <c r="L12" s="472"/>
      <c r="M12" s="472"/>
      <c r="N12" s="472"/>
      <c r="O12" s="472"/>
      <c r="P12" s="472"/>
      <c r="Q12" s="472"/>
      <c r="R12" s="472"/>
      <c r="S12" s="472"/>
      <c r="T12" s="472"/>
      <c r="U12" s="472"/>
      <c r="V12" s="472"/>
    </row>
    <row r="13" spans="1:22" x14ac:dyDescent="0.2">
      <c r="A13" s="472"/>
      <c r="B13" s="472"/>
      <c r="C13" s="472"/>
      <c r="D13" s="472"/>
      <c r="E13" s="472"/>
      <c r="F13" s="472"/>
      <c r="G13" s="472"/>
      <c r="H13" s="472"/>
      <c r="I13" s="472"/>
      <c r="J13" s="472"/>
      <c r="K13" s="472"/>
      <c r="L13" s="472"/>
      <c r="M13" s="472"/>
      <c r="N13" s="472"/>
      <c r="O13" s="472"/>
      <c r="P13" s="472"/>
      <c r="Q13" s="472"/>
      <c r="R13" s="472"/>
      <c r="S13" s="472"/>
      <c r="T13" s="472"/>
      <c r="U13" s="472"/>
      <c r="V13" s="472"/>
    </row>
    <row r="14" spans="1:22" x14ac:dyDescent="0.2">
      <c r="A14" s="472"/>
      <c r="B14" s="472"/>
      <c r="C14" s="472"/>
      <c r="D14" s="472"/>
      <c r="E14" s="472"/>
      <c r="F14" s="472"/>
      <c r="G14" s="472"/>
      <c r="H14" s="472"/>
      <c r="I14" s="472"/>
      <c r="J14" s="472"/>
      <c r="K14" s="472"/>
      <c r="L14" s="472"/>
      <c r="M14" s="472"/>
      <c r="N14" s="472"/>
      <c r="O14" s="472"/>
      <c r="P14" s="472"/>
      <c r="Q14" s="472"/>
      <c r="R14" s="472"/>
      <c r="S14" s="472"/>
      <c r="T14" s="472"/>
      <c r="U14" s="472"/>
      <c r="V14" s="472"/>
    </row>
    <row r="15" spans="1:22" x14ac:dyDescent="0.2">
      <c r="A15" s="472"/>
      <c r="B15" s="472"/>
      <c r="C15" s="472"/>
      <c r="D15" s="472"/>
      <c r="E15" s="472"/>
      <c r="F15" s="472"/>
      <c r="G15" s="472"/>
      <c r="H15" s="472"/>
      <c r="I15" s="472"/>
      <c r="J15" s="472"/>
      <c r="K15" s="472"/>
      <c r="L15" s="472"/>
      <c r="M15" s="472"/>
      <c r="N15" s="472"/>
      <c r="O15" s="472"/>
      <c r="P15" s="472"/>
      <c r="Q15" s="472"/>
      <c r="R15" s="472"/>
      <c r="S15" s="472"/>
      <c r="T15" s="472"/>
      <c r="U15" s="472"/>
      <c r="V15" s="472"/>
    </row>
    <row r="16" spans="1:22" x14ac:dyDescent="0.2">
      <c r="A16" s="472"/>
      <c r="B16" s="472"/>
      <c r="C16" s="472"/>
      <c r="D16" s="472"/>
      <c r="E16" s="472"/>
      <c r="F16" s="472"/>
      <c r="G16" s="472"/>
      <c r="H16" s="472"/>
      <c r="I16" s="472"/>
      <c r="J16" s="472"/>
      <c r="K16" s="472"/>
      <c r="L16" s="472"/>
      <c r="M16" s="472"/>
      <c r="N16" s="472"/>
      <c r="O16" s="472"/>
      <c r="P16" s="472"/>
      <c r="Q16" s="472"/>
      <c r="R16" s="472"/>
      <c r="S16" s="472"/>
      <c r="T16" s="472"/>
      <c r="U16" s="472"/>
      <c r="V16" s="472"/>
    </row>
    <row r="17" spans="1:22" x14ac:dyDescent="0.2">
      <c r="A17" s="472"/>
      <c r="B17" s="472"/>
      <c r="C17" s="472"/>
      <c r="D17" s="472"/>
      <c r="E17" s="472"/>
      <c r="F17" s="472"/>
      <c r="G17" s="472"/>
      <c r="H17" s="472"/>
      <c r="I17" s="472"/>
      <c r="J17" s="472"/>
      <c r="K17" s="472"/>
      <c r="L17" s="472"/>
      <c r="M17" s="472"/>
      <c r="N17" s="472"/>
      <c r="O17" s="472"/>
      <c r="P17" s="472"/>
      <c r="Q17" s="472"/>
      <c r="R17" s="472"/>
      <c r="S17" s="472"/>
      <c r="T17" s="472"/>
      <c r="U17" s="472"/>
      <c r="V17" s="472"/>
    </row>
    <row r="18" spans="1:22" x14ac:dyDescent="0.2">
      <c r="A18" s="472"/>
      <c r="B18" s="472"/>
      <c r="C18" s="472"/>
      <c r="D18" s="472"/>
      <c r="E18" s="472"/>
      <c r="F18" s="472"/>
      <c r="G18" s="472"/>
      <c r="H18" s="472"/>
      <c r="I18" s="472"/>
      <c r="J18" s="472"/>
      <c r="K18" s="472"/>
      <c r="L18" s="472"/>
      <c r="M18" s="472"/>
      <c r="N18" s="472"/>
      <c r="O18" s="472"/>
      <c r="P18" s="472"/>
      <c r="Q18" s="472"/>
      <c r="R18" s="472"/>
      <c r="S18" s="472"/>
      <c r="T18" s="472"/>
      <c r="U18" s="472"/>
      <c r="V18" s="472"/>
    </row>
    <row r="19" spans="1:22" x14ac:dyDescent="0.2">
      <c r="A19" s="472"/>
      <c r="B19" s="472"/>
      <c r="C19" s="472"/>
      <c r="D19" s="472"/>
      <c r="E19" s="472"/>
      <c r="F19" s="472"/>
      <c r="G19" s="472"/>
      <c r="H19" s="472"/>
      <c r="I19" s="472"/>
      <c r="J19" s="472"/>
      <c r="K19" s="472"/>
      <c r="L19" s="472"/>
      <c r="M19" s="472"/>
      <c r="N19" s="472"/>
      <c r="O19" s="472"/>
      <c r="P19" s="472"/>
      <c r="Q19" s="472"/>
      <c r="R19" s="472"/>
      <c r="S19" s="472"/>
      <c r="T19" s="472"/>
      <c r="U19" s="472"/>
      <c r="V19" s="472"/>
    </row>
    <row r="20" spans="1:22" x14ac:dyDescent="0.2">
      <c r="A20" s="472"/>
      <c r="B20" s="472"/>
      <c r="C20" s="472"/>
      <c r="D20" s="472"/>
      <c r="E20" s="472"/>
      <c r="F20" s="472"/>
      <c r="G20" s="472"/>
      <c r="H20" s="472"/>
      <c r="I20" s="472"/>
      <c r="J20" s="472"/>
      <c r="K20" s="472"/>
      <c r="L20" s="472"/>
      <c r="M20" s="472"/>
      <c r="N20" s="472"/>
      <c r="O20" s="472"/>
      <c r="P20" s="472"/>
      <c r="Q20" s="472"/>
      <c r="R20" s="472"/>
      <c r="S20" s="472"/>
      <c r="T20" s="472"/>
      <c r="U20" s="472"/>
      <c r="V20" s="472"/>
    </row>
    <row r="21" spans="1:22" x14ac:dyDescent="0.2">
      <c r="A21" s="472"/>
      <c r="B21" s="472"/>
      <c r="C21" s="472"/>
      <c r="D21" s="472"/>
      <c r="E21" s="472"/>
      <c r="F21" s="472"/>
      <c r="G21" s="472"/>
      <c r="H21" s="472"/>
      <c r="I21" s="472"/>
      <c r="J21" s="472"/>
      <c r="K21" s="472"/>
      <c r="L21" s="472"/>
      <c r="M21" s="472"/>
      <c r="N21" s="472"/>
      <c r="O21" s="472"/>
      <c r="P21" s="472"/>
      <c r="Q21" s="472"/>
      <c r="R21" s="472"/>
      <c r="S21" s="472"/>
      <c r="T21" s="472"/>
      <c r="U21" s="472"/>
      <c r="V21" s="472"/>
    </row>
    <row r="22" spans="1:22" x14ac:dyDescent="0.2">
      <c r="A22" s="472"/>
      <c r="B22" s="472"/>
      <c r="C22" s="472"/>
      <c r="D22" s="472"/>
      <c r="E22" s="472"/>
      <c r="F22" s="472"/>
      <c r="G22" s="472"/>
      <c r="H22" s="472"/>
      <c r="I22" s="472"/>
      <c r="J22" s="472"/>
      <c r="K22" s="472"/>
      <c r="L22" s="472"/>
      <c r="M22" s="472"/>
      <c r="N22" s="472"/>
      <c r="O22" s="472"/>
      <c r="P22" s="472"/>
      <c r="Q22" s="472"/>
      <c r="R22" s="472"/>
      <c r="S22" s="472"/>
      <c r="T22" s="472"/>
      <c r="U22" s="472"/>
      <c r="V22" s="472"/>
    </row>
    <row r="23" spans="1:22" x14ac:dyDescent="0.2">
      <c r="A23" s="472"/>
      <c r="B23" s="472"/>
      <c r="C23" s="472"/>
      <c r="D23" s="472"/>
      <c r="E23" s="472"/>
      <c r="F23" s="472"/>
      <c r="G23" s="472"/>
      <c r="H23" s="472"/>
      <c r="I23" s="472"/>
      <c r="J23" s="472"/>
      <c r="K23" s="472"/>
      <c r="L23" s="472"/>
      <c r="M23" s="472"/>
      <c r="N23" s="472"/>
      <c r="O23" s="472"/>
      <c r="P23" s="472"/>
      <c r="Q23" s="472"/>
      <c r="R23" s="472"/>
      <c r="S23" s="472"/>
      <c r="T23" s="472"/>
      <c r="U23" s="472"/>
      <c r="V23" s="472"/>
    </row>
    <row r="24" spans="1:22" x14ac:dyDescent="0.2">
      <c r="A24" s="472"/>
      <c r="B24" s="472"/>
      <c r="C24" s="472"/>
      <c r="D24" s="472"/>
      <c r="E24" s="472"/>
      <c r="F24" s="472"/>
      <c r="G24" s="472"/>
      <c r="H24" s="472"/>
      <c r="I24" s="472"/>
      <c r="J24" s="472"/>
      <c r="K24" s="472"/>
      <c r="L24" s="472"/>
      <c r="M24" s="472"/>
      <c r="N24" s="472"/>
      <c r="O24" s="472"/>
      <c r="P24" s="472"/>
      <c r="Q24" s="472"/>
      <c r="R24" s="472"/>
      <c r="S24" s="472"/>
      <c r="T24" s="472"/>
      <c r="U24" s="472"/>
      <c r="V24" s="472"/>
    </row>
    <row r="25" spans="1:22" x14ac:dyDescent="0.2">
      <c r="A25" s="472"/>
      <c r="B25" s="472"/>
      <c r="C25" s="472"/>
      <c r="D25" s="472"/>
      <c r="E25" s="472"/>
      <c r="F25" s="472"/>
      <c r="G25" s="472"/>
      <c r="H25" s="472"/>
      <c r="I25" s="472"/>
      <c r="J25" s="472"/>
      <c r="K25" s="472"/>
      <c r="L25" s="472"/>
      <c r="M25" s="472"/>
      <c r="N25" s="472"/>
      <c r="O25" s="472"/>
      <c r="P25" s="472"/>
      <c r="Q25" s="472"/>
      <c r="R25" s="472"/>
      <c r="S25" s="472"/>
      <c r="T25" s="472"/>
      <c r="U25" s="472"/>
      <c r="V25" s="472"/>
    </row>
    <row r="26" spans="1:22" x14ac:dyDescent="0.2">
      <c r="A26" s="472"/>
      <c r="B26" s="472"/>
      <c r="C26" s="472"/>
      <c r="D26" s="472"/>
      <c r="E26" s="472"/>
      <c r="F26" s="472"/>
      <c r="G26" s="472"/>
      <c r="H26" s="472"/>
      <c r="I26" s="472"/>
      <c r="J26" s="472"/>
      <c r="K26" s="472"/>
      <c r="L26" s="472"/>
      <c r="M26" s="472"/>
      <c r="N26" s="472"/>
      <c r="O26" s="472"/>
      <c r="P26" s="472"/>
      <c r="Q26" s="472"/>
      <c r="R26" s="472"/>
      <c r="S26" s="472"/>
      <c r="T26" s="472"/>
      <c r="U26" s="472"/>
      <c r="V26" s="472"/>
    </row>
    <row r="27" spans="1:22" x14ac:dyDescent="0.2">
      <c r="A27" s="472"/>
      <c r="B27" s="472"/>
      <c r="C27" s="472"/>
      <c r="D27" s="472"/>
      <c r="E27" s="472"/>
      <c r="F27" s="472"/>
      <c r="G27" s="472"/>
      <c r="H27" s="472"/>
      <c r="I27" s="472"/>
      <c r="J27" s="472"/>
      <c r="K27" s="472"/>
      <c r="L27" s="472"/>
      <c r="M27" s="472"/>
      <c r="N27" s="472"/>
      <c r="O27" s="472"/>
      <c r="P27" s="472"/>
      <c r="Q27" s="472"/>
      <c r="R27" s="472"/>
      <c r="S27" s="472"/>
      <c r="T27" s="472"/>
      <c r="U27" s="472"/>
      <c r="V27" s="472"/>
    </row>
    <row r="28" spans="1:22" x14ac:dyDescent="0.2">
      <c r="A28" s="472"/>
      <c r="B28" s="472"/>
      <c r="C28" s="472"/>
      <c r="D28" s="472"/>
      <c r="E28" s="472"/>
      <c r="F28" s="472"/>
      <c r="G28" s="472"/>
      <c r="H28" s="472"/>
      <c r="I28" s="472"/>
      <c r="J28" s="472"/>
      <c r="K28" s="472"/>
      <c r="L28" s="472"/>
      <c r="M28" s="472"/>
      <c r="N28" s="472"/>
      <c r="O28" s="472"/>
      <c r="P28" s="472"/>
      <c r="Q28" s="472"/>
      <c r="R28" s="472"/>
      <c r="S28" s="472"/>
      <c r="T28" s="472"/>
      <c r="U28" s="472"/>
      <c r="V28" s="472"/>
    </row>
    <row r="29" spans="1:22" x14ac:dyDescent="0.2">
      <c r="A29" s="472"/>
      <c r="B29" s="472"/>
      <c r="C29" s="472"/>
      <c r="D29" s="472"/>
      <c r="E29" s="472"/>
      <c r="F29" s="472"/>
      <c r="G29" s="472"/>
      <c r="H29" s="472"/>
      <c r="I29" s="472"/>
      <c r="J29" s="472"/>
      <c r="K29" s="472"/>
      <c r="L29" s="472"/>
      <c r="M29" s="472"/>
      <c r="N29" s="472"/>
      <c r="O29" s="472"/>
      <c r="P29" s="472"/>
      <c r="Q29" s="472"/>
      <c r="R29" s="472"/>
      <c r="S29" s="472"/>
      <c r="T29" s="472"/>
      <c r="U29" s="472"/>
      <c r="V29" s="472"/>
    </row>
    <row r="30" spans="1:22" x14ac:dyDescent="0.2">
      <c r="A30" s="472"/>
      <c r="B30" s="472"/>
      <c r="C30" s="472"/>
      <c r="D30" s="472"/>
      <c r="E30" s="472"/>
      <c r="F30" s="472"/>
      <c r="G30" s="472"/>
      <c r="H30" s="472"/>
      <c r="I30" s="472"/>
      <c r="J30" s="472"/>
      <c r="K30" s="472"/>
      <c r="L30" s="472"/>
      <c r="M30" s="472"/>
      <c r="N30" s="472"/>
      <c r="O30" s="472"/>
      <c r="P30" s="472"/>
      <c r="Q30" s="472"/>
      <c r="R30" s="472"/>
      <c r="S30" s="472"/>
      <c r="T30" s="472"/>
      <c r="U30" s="472"/>
      <c r="V30" s="472"/>
    </row>
    <row r="31" spans="1:22" x14ac:dyDescent="0.2">
      <c r="A31" s="472"/>
      <c r="B31" s="472"/>
      <c r="C31" s="472"/>
      <c r="D31" s="472"/>
      <c r="E31" s="472"/>
      <c r="F31" s="472"/>
      <c r="G31" s="472"/>
      <c r="H31" s="472"/>
      <c r="I31" s="472"/>
      <c r="J31" s="472"/>
      <c r="K31" s="472"/>
      <c r="L31" s="472"/>
      <c r="M31" s="472"/>
      <c r="N31" s="472"/>
      <c r="O31" s="472"/>
      <c r="P31" s="472"/>
      <c r="Q31" s="472"/>
      <c r="R31" s="472"/>
      <c r="S31" s="472"/>
      <c r="T31" s="472"/>
      <c r="U31" s="472"/>
      <c r="V31" s="472"/>
    </row>
    <row r="32" spans="1:22" x14ac:dyDescent="0.2">
      <c r="A32" s="472"/>
      <c r="B32" s="472"/>
      <c r="C32" s="472"/>
      <c r="D32" s="472"/>
      <c r="E32" s="472"/>
      <c r="F32" s="472"/>
      <c r="G32" s="472"/>
      <c r="H32" s="472"/>
      <c r="I32" s="472"/>
      <c r="J32" s="472"/>
      <c r="K32" s="472"/>
      <c r="L32" s="472"/>
      <c r="M32" s="472"/>
      <c r="N32" s="472"/>
      <c r="O32" s="472"/>
      <c r="P32" s="472"/>
      <c r="Q32" s="472"/>
      <c r="R32" s="472"/>
      <c r="S32" s="472"/>
      <c r="T32" s="472"/>
      <c r="U32" s="472"/>
      <c r="V32" s="472"/>
    </row>
    <row r="33" spans="1:22" x14ac:dyDescent="0.2">
      <c r="A33" s="472"/>
      <c r="B33" s="472"/>
      <c r="C33" s="472"/>
      <c r="D33" s="472"/>
      <c r="E33" s="472"/>
      <c r="F33" s="472"/>
      <c r="G33" s="472"/>
      <c r="H33" s="472"/>
      <c r="I33" s="472"/>
      <c r="J33" s="472"/>
      <c r="K33" s="472"/>
      <c r="L33" s="472"/>
      <c r="M33" s="472"/>
      <c r="N33" s="472"/>
      <c r="O33" s="472"/>
      <c r="P33" s="472"/>
      <c r="Q33" s="472"/>
      <c r="R33" s="472"/>
      <c r="S33" s="472"/>
      <c r="T33" s="472"/>
      <c r="U33" s="472"/>
      <c r="V33" s="472"/>
    </row>
    <row r="34" spans="1:22" x14ac:dyDescent="0.2">
      <c r="A34" s="472"/>
      <c r="B34" s="472"/>
      <c r="C34" s="472"/>
      <c r="D34" s="472"/>
      <c r="E34" s="472"/>
      <c r="F34" s="472"/>
      <c r="G34" s="472"/>
      <c r="H34" s="472"/>
      <c r="I34" s="472"/>
      <c r="J34" s="472"/>
      <c r="K34" s="472"/>
      <c r="L34" s="472"/>
      <c r="M34" s="472"/>
      <c r="N34" s="472"/>
      <c r="O34" s="472"/>
      <c r="P34" s="472"/>
      <c r="Q34" s="472"/>
      <c r="R34" s="472"/>
      <c r="S34" s="472"/>
      <c r="T34" s="472"/>
      <c r="U34" s="472"/>
      <c r="V34" s="472"/>
    </row>
    <row r="35" spans="1:22" x14ac:dyDescent="0.2">
      <c r="A35" s="472"/>
      <c r="B35" s="472"/>
      <c r="C35" s="472"/>
      <c r="D35" s="472"/>
      <c r="E35" s="472"/>
      <c r="F35" s="472"/>
      <c r="G35" s="472"/>
      <c r="H35" s="472"/>
      <c r="I35" s="472"/>
      <c r="J35" s="472"/>
      <c r="K35" s="472"/>
      <c r="L35" s="472"/>
      <c r="M35" s="472"/>
      <c r="N35" s="472"/>
      <c r="O35" s="472"/>
      <c r="P35" s="472"/>
      <c r="Q35" s="472"/>
      <c r="R35" s="472"/>
      <c r="S35" s="472"/>
      <c r="T35" s="472"/>
      <c r="U35" s="472"/>
      <c r="V35" s="472"/>
    </row>
    <row r="36" spans="1:22" x14ac:dyDescent="0.2">
      <c r="A36" s="472"/>
      <c r="B36" s="472"/>
      <c r="C36" s="472"/>
      <c r="D36" s="472"/>
      <c r="E36" s="472"/>
      <c r="F36" s="472"/>
      <c r="G36" s="472"/>
      <c r="H36" s="472"/>
      <c r="I36" s="472"/>
      <c r="J36" s="472"/>
      <c r="K36" s="472"/>
      <c r="L36" s="472"/>
      <c r="M36" s="472"/>
      <c r="N36" s="472"/>
      <c r="O36" s="472"/>
      <c r="P36" s="472"/>
      <c r="Q36" s="472"/>
      <c r="R36" s="472"/>
      <c r="S36" s="472"/>
      <c r="T36" s="472"/>
      <c r="U36" s="472"/>
      <c r="V36" s="472"/>
    </row>
    <row r="37" spans="1:22" x14ac:dyDescent="0.2">
      <c r="A37" s="472"/>
      <c r="B37" s="472"/>
      <c r="C37" s="472"/>
      <c r="D37" s="472"/>
      <c r="E37" s="472"/>
      <c r="F37" s="472"/>
      <c r="G37" s="472"/>
      <c r="H37" s="472"/>
      <c r="I37" s="472"/>
      <c r="J37" s="472"/>
      <c r="K37" s="472"/>
      <c r="L37" s="472"/>
      <c r="M37" s="472"/>
      <c r="N37" s="472"/>
      <c r="O37" s="472"/>
      <c r="P37" s="472"/>
      <c r="Q37" s="472"/>
      <c r="R37" s="472"/>
      <c r="S37" s="472"/>
      <c r="T37" s="472"/>
      <c r="U37" s="472"/>
      <c r="V37" s="472"/>
    </row>
    <row r="38" spans="1:22" x14ac:dyDescent="0.2">
      <c r="A38" s="472"/>
      <c r="B38" s="472"/>
      <c r="C38" s="472"/>
      <c r="D38" s="472"/>
      <c r="E38" s="472"/>
      <c r="F38" s="472"/>
      <c r="G38" s="472"/>
      <c r="H38" s="472"/>
      <c r="I38" s="472"/>
      <c r="J38" s="472"/>
      <c r="K38" s="472"/>
      <c r="L38" s="472"/>
      <c r="M38" s="472"/>
      <c r="N38" s="472"/>
      <c r="O38" s="472"/>
      <c r="P38" s="472"/>
      <c r="Q38" s="472"/>
      <c r="R38" s="472"/>
      <c r="S38" s="472"/>
      <c r="T38" s="472"/>
      <c r="U38" s="472"/>
      <c r="V38" s="472"/>
    </row>
    <row r="39" spans="1:22" x14ac:dyDescent="0.2">
      <c r="A39" s="293" t="s">
        <v>427</v>
      </c>
    </row>
    <row r="40" spans="1:22" x14ac:dyDescent="0.2"/>
  </sheetData>
  <sheetProtection sort="0"/>
  <customSheetViews>
    <customSheetView guid="{F9B0EF6A-EDAD-43FD-9C3C-2B5A9DD114F5}">
      <selection sqref="A1:V38"/>
      <pageMargins left="0.7" right="0.7" top="0.75" bottom="0.75" header="0.3" footer="0.3"/>
      <pageSetup paperSize="9" scale="42" orientation="landscape" r:id="rId1"/>
    </customSheetView>
  </customSheetViews>
  <mergeCells count="1">
    <mergeCell ref="A1:V38"/>
  </mergeCells>
  <pageMargins left="0.7" right="0.7" top="0.75" bottom="0.75" header="0.3" footer="0.3"/>
  <pageSetup paperSize="9" scale="42" orientation="landscape"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Z53"/>
  <sheetViews>
    <sheetView showGridLines="0" topLeftCell="A7" zoomScaleNormal="100" workbookViewId="0">
      <selection activeCell="A34" sqref="A34:N34"/>
    </sheetView>
  </sheetViews>
  <sheetFormatPr defaultColWidth="0" defaultRowHeight="12.75" zeroHeight="1" x14ac:dyDescent="0.2"/>
  <cols>
    <col min="1" max="1" width="36.85546875" style="4" customWidth="1"/>
    <col min="2" max="2" width="6.7109375" style="4" customWidth="1"/>
    <col min="3" max="3" width="20" style="4" customWidth="1"/>
    <col min="4" max="4" width="8.42578125" style="4" bestFit="1" customWidth="1"/>
    <col min="5" max="5" width="19.42578125" style="4" bestFit="1" customWidth="1"/>
    <col min="6" max="7" width="10.28515625" style="4" customWidth="1"/>
    <col min="8" max="8" width="10.85546875" style="4" bestFit="1" customWidth="1"/>
    <col min="9" max="9" width="12" style="4" bestFit="1" customWidth="1"/>
    <col min="10" max="10" width="12.28515625" style="4" customWidth="1"/>
    <col min="11" max="11" width="11.5703125" style="4" customWidth="1"/>
    <col min="12" max="12" width="10.28515625" style="4" customWidth="1"/>
    <col min="13" max="13" width="11" style="4" customWidth="1"/>
    <col min="14" max="14" width="8.85546875" style="4" bestFit="1" customWidth="1"/>
    <col min="15" max="15" width="11.85546875" style="4" customWidth="1"/>
    <col min="16" max="16" width="12.28515625" style="4" customWidth="1"/>
    <col min="17" max="17" width="31.42578125" style="4" customWidth="1"/>
    <col min="18" max="18" width="18.7109375" style="4" customWidth="1"/>
    <col min="19" max="19" width="6.28515625" style="4" bestFit="1" customWidth="1"/>
    <col min="20" max="20" width="19.42578125" style="4" hidden="1" customWidth="1"/>
    <col min="21" max="21" width="10.42578125" style="4" hidden="1" customWidth="1"/>
    <col min="22" max="22" width="10.85546875" style="4" hidden="1" customWidth="1"/>
    <col min="23" max="23" width="12" style="4" hidden="1" customWidth="1"/>
    <col min="24" max="24" width="13.7109375" style="4" hidden="1" customWidth="1"/>
    <col min="25" max="25" width="8.140625" style="4" hidden="1" customWidth="1"/>
    <col min="26" max="26" width="41.42578125" style="4" hidden="1" customWidth="1"/>
    <col min="27" max="16384" width="0" style="4" hidden="1"/>
  </cols>
  <sheetData>
    <row r="1" spans="1:18" s="177" customFormat="1" ht="21" customHeight="1" x14ac:dyDescent="0.25">
      <c r="A1" s="77" t="s">
        <v>354</v>
      </c>
      <c r="R1" s="288" t="s">
        <v>860</v>
      </c>
    </row>
    <row r="2" spans="1:18" ht="3.75" customHeight="1" x14ac:dyDescent="0.2">
      <c r="A2" s="12"/>
      <c r="B2" s="12"/>
      <c r="C2" s="12"/>
      <c r="D2" s="12"/>
      <c r="E2" s="12"/>
      <c r="F2" s="12"/>
      <c r="G2" s="12"/>
      <c r="H2" s="12"/>
      <c r="I2" s="12"/>
      <c r="J2" s="12"/>
      <c r="K2" s="12"/>
      <c r="L2" s="12"/>
    </row>
    <row r="3" spans="1:18" ht="14.25" customHeight="1" x14ac:dyDescent="0.2">
      <c r="A3" s="418" t="s">
        <v>18</v>
      </c>
      <c r="B3" s="658" t="str">
        <f>IF(LEN('Contacts&amp;Annual Summary'!C9) &gt; 1,'Contacts&amp;Annual Summary'!C9,"")</f>
        <v>Slovakia</v>
      </c>
      <c r="C3" s="659"/>
      <c r="D3" s="660"/>
      <c r="G3" s="655" t="s">
        <v>355</v>
      </c>
      <c r="H3" s="656"/>
      <c r="I3" s="656"/>
      <c r="J3" s="656"/>
      <c r="K3" s="656"/>
      <c r="L3" s="656"/>
      <c r="M3" s="656"/>
      <c r="N3" s="656"/>
      <c r="O3" s="656"/>
      <c r="P3" s="656"/>
      <c r="Q3" s="656"/>
    </row>
    <row r="4" spans="1:18" ht="14.25" customHeight="1" x14ac:dyDescent="0.2">
      <c r="A4" s="418" t="s">
        <v>53</v>
      </c>
      <c r="B4" s="658">
        <f>'Contacts&amp;Annual Summary'!C8</f>
        <v>2020</v>
      </c>
      <c r="C4" s="659"/>
      <c r="D4" s="660"/>
      <c r="G4" s="656"/>
      <c r="H4" s="656"/>
      <c r="I4" s="656"/>
      <c r="J4" s="656"/>
      <c r="K4" s="656"/>
      <c r="L4" s="656"/>
      <c r="M4" s="656"/>
      <c r="N4" s="656"/>
      <c r="O4" s="656"/>
      <c r="P4" s="656"/>
      <c r="Q4" s="656"/>
    </row>
    <row r="5" spans="1:18" ht="14.25" customHeight="1" x14ac:dyDescent="0.2">
      <c r="A5" s="419" t="s">
        <v>198</v>
      </c>
      <c r="B5" s="658" t="s">
        <v>242</v>
      </c>
      <c r="C5" s="659"/>
      <c r="D5" s="660"/>
      <c r="G5" s="656"/>
      <c r="H5" s="656"/>
      <c r="I5" s="656"/>
      <c r="J5" s="656"/>
      <c r="K5" s="656"/>
      <c r="L5" s="656"/>
      <c r="M5" s="656"/>
      <c r="N5" s="656"/>
      <c r="O5" s="656"/>
      <c r="P5" s="656"/>
      <c r="Q5" s="656"/>
    </row>
    <row r="6" spans="1:18" ht="14.25" customHeight="1" x14ac:dyDescent="0.2">
      <c r="A6" s="420" t="s">
        <v>59</v>
      </c>
      <c r="B6" s="658" t="s">
        <v>112</v>
      </c>
      <c r="C6" s="659"/>
      <c r="D6" s="660"/>
      <c r="G6" s="656"/>
      <c r="H6" s="656"/>
      <c r="I6" s="656"/>
      <c r="J6" s="656"/>
      <c r="K6" s="656"/>
      <c r="L6" s="656"/>
      <c r="M6" s="656"/>
      <c r="N6" s="656"/>
      <c r="O6" s="656"/>
      <c r="P6" s="656"/>
      <c r="Q6" s="656"/>
    </row>
    <row r="7" spans="1:18" ht="14.25" customHeight="1" x14ac:dyDescent="0.2">
      <c r="A7" s="420" t="s">
        <v>60</v>
      </c>
      <c r="B7" s="663" t="str">
        <f>'Diesel (1)'!B7</f>
        <v>Diesel</v>
      </c>
      <c r="C7" s="664"/>
      <c r="D7" s="665"/>
      <c r="G7" s="656"/>
      <c r="H7" s="656"/>
      <c r="I7" s="656"/>
      <c r="J7" s="656"/>
      <c r="K7" s="656"/>
      <c r="L7" s="656"/>
      <c r="M7" s="656"/>
      <c r="N7" s="656"/>
      <c r="O7" s="656"/>
      <c r="P7" s="656"/>
      <c r="Q7" s="656"/>
    </row>
    <row r="8" spans="1:18" ht="14.25" customHeight="1" x14ac:dyDescent="0.2">
      <c r="A8" s="421" t="s">
        <v>351</v>
      </c>
      <c r="B8" s="631">
        <v>7.0999999999999994E-2</v>
      </c>
      <c r="C8" s="632"/>
      <c r="D8" s="633"/>
      <c r="E8" s="27"/>
      <c r="F8" s="27"/>
      <c r="G8" s="656"/>
      <c r="H8" s="656"/>
      <c r="I8" s="656"/>
      <c r="J8" s="656"/>
      <c r="K8" s="656"/>
      <c r="L8" s="656"/>
      <c r="M8" s="656"/>
      <c r="N8" s="656"/>
      <c r="O8" s="656"/>
      <c r="P8" s="656"/>
      <c r="Q8" s="656"/>
    </row>
    <row r="9" spans="1:18" ht="16.5" customHeight="1" x14ac:dyDescent="0.25">
      <c r="A9" s="179" t="s">
        <v>75</v>
      </c>
      <c r="B9" s="27"/>
      <c r="C9" s="27"/>
      <c r="D9" s="27"/>
      <c r="E9" s="27"/>
      <c r="F9" s="27"/>
      <c r="G9" s="656"/>
      <c r="H9" s="656"/>
      <c r="I9" s="656"/>
      <c r="J9" s="656"/>
      <c r="K9" s="656"/>
      <c r="L9" s="656"/>
      <c r="M9" s="656"/>
      <c r="N9" s="656"/>
      <c r="O9" s="656"/>
      <c r="P9" s="656"/>
      <c r="Q9" s="656"/>
    </row>
    <row r="10" spans="1:18" ht="22.5" customHeight="1" x14ac:dyDescent="0.2">
      <c r="A10" s="27"/>
      <c r="B10" s="27"/>
      <c r="C10" s="27"/>
      <c r="D10" s="27"/>
      <c r="E10" s="27"/>
      <c r="F10" s="27"/>
      <c r="G10" s="657"/>
      <c r="H10" s="657"/>
      <c r="I10" s="657"/>
      <c r="J10" s="657"/>
      <c r="K10" s="657"/>
      <c r="L10" s="657"/>
      <c r="M10" s="657"/>
      <c r="N10" s="657"/>
      <c r="O10" s="657"/>
      <c r="P10" s="657"/>
      <c r="Q10" s="657"/>
    </row>
    <row r="11" spans="1:18" s="180" customFormat="1" ht="16.5" customHeight="1" x14ac:dyDescent="0.2">
      <c r="A11" s="86" t="s">
        <v>54</v>
      </c>
      <c r="B11" s="86" t="s">
        <v>20</v>
      </c>
      <c r="C11" s="648" t="s">
        <v>21</v>
      </c>
      <c r="D11" s="648"/>
      <c r="E11" s="648"/>
      <c r="F11" s="648"/>
      <c r="G11" s="648"/>
      <c r="H11" s="648"/>
      <c r="I11" s="648"/>
      <c r="J11" s="648"/>
      <c r="K11" s="648"/>
      <c r="L11" s="649" t="s">
        <v>62</v>
      </c>
      <c r="M11" s="650"/>
      <c r="N11" s="650"/>
      <c r="O11" s="651"/>
      <c r="P11" s="646" t="s">
        <v>183</v>
      </c>
      <c r="Q11" s="647"/>
    </row>
    <row r="12" spans="1:18" s="10" customFormat="1" ht="28.5" customHeight="1" x14ac:dyDescent="0.2">
      <c r="A12" s="87"/>
      <c r="B12" s="87"/>
      <c r="C12" s="648"/>
      <c r="D12" s="648"/>
      <c r="E12" s="648"/>
      <c r="F12" s="648"/>
      <c r="G12" s="648"/>
      <c r="H12" s="648"/>
      <c r="I12" s="648"/>
      <c r="J12" s="648"/>
      <c r="K12" s="648"/>
      <c r="L12" s="661" t="s">
        <v>55</v>
      </c>
      <c r="M12" s="662"/>
      <c r="N12" s="599" t="s">
        <v>211</v>
      </c>
      <c r="O12" s="600"/>
      <c r="P12" s="588" t="s">
        <v>184</v>
      </c>
      <c r="Q12" s="589"/>
    </row>
    <row r="13" spans="1:18" s="10" customFormat="1" ht="45.75" customHeight="1" x14ac:dyDescent="0.2">
      <c r="A13" s="88"/>
      <c r="B13" s="88"/>
      <c r="C13" s="89" t="s">
        <v>61</v>
      </c>
      <c r="D13" s="92" t="s">
        <v>22</v>
      </c>
      <c r="E13" s="92" t="s">
        <v>23</v>
      </c>
      <c r="F13" s="91" t="s">
        <v>206</v>
      </c>
      <c r="G13" s="91" t="s">
        <v>24</v>
      </c>
      <c r="H13" s="89" t="s">
        <v>56</v>
      </c>
      <c r="I13" s="93" t="s">
        <v>213</v>
      </c>
      <c r="J13" s="93" t="s">
        <v>212</v>
      </c>
      <c r="K13" s="93" t="s">
        <v>214</v>
      </c>
      <c r="L13" s="94" t="s">
        <v>22</v>
      </c>
      <c r="M13" s="94" t="s">
        <v>23</v>
      </c>
      <c r="N13" s="94" t="s">
        <v>22</v>
      </c>
      <c r="O13" s="96" t="s">
        <v>23</v>
      </c>
      <c r="P13" s="181" t="s">
        <v>63</v>
      </c>
      <c r="Q13" s="182" t="s">
        <v>72</v>
      </c>
    </row>
    <row r="14" spans="1:18" x14ac:dyDescent="0.2">
      <c r="A14" s="97" t="s">
        <v>17</v>
      </c>
      <c r="B14" s="98" t="s">
        <v>4</v>
      </c>
      <c r="C14" s="416">
        <v>112</v>
      </c>
      <c r="D14" s="423">
        <v>50.7</v>
      </c>
      <c r="E14" s="423">
        <v>60.8</v>
      </c>
      <c r="F14" s="423">
        <v>52.5</v>
      </c>
      <c r="G14" s="423">
        <v>52.98</v>
      </c>
      <c r="H14" s="423">
        <v>1.766</v>
      </c>
      <c r="I14" s="416">
        <v>0</v>
      </c>
      <c r="J14" s="423">
        <v>51.88</v>
      </c>
      <c r="K14" s="423">
        <v>53.83</v>
      </c>
      <c r="L14" s="423">
        <v>51</v>
      </c>
      <c r="M14" s="423"/>
      <c r="N14" s="183">
        <v>51</v>
      </c>
      <c r="O14" s="391" t="s">
        <v>4</v>
      </c>
      <c r="P14" s="101" t="s">
        <v>65</v>
      </c>
      <c r="Q14" s="102">
        <v>1998</v>
      </c>
    </row>
    <row r="15" spans="1:18" x14ac:dyDescent="0.2">
      <c r="A15" s="97" t="s">
        <v>0</v>
      </c>
      <c r="B15" s="136" t="s">
        <v>16</v>
      </c>
      <c r="C15" s="416">
        <v>112</v>
      </c>
      <c r="D15" s="423">
        <v>820.8</v>
      </c>
      <c r="E15" s="423">
        <v>841.7</v>
      </c>
      <c r="F15" s="423">
        <v>838.5</v>
      </c>
      <c r="G15" s="423">
        <v>836.9</v>
      </c>
      <c r="H15" s="423">
        <v>4.4800000000000004</v>
      </c>
      <c r="I15" s="416">
        <v>0</v>
      </c>
      <c r="J15" s="423">
        <v>836.53</v>
      </c>
      <c r="K15" s="423">
        <v>839.2</v>
      </c>
      <c r="L15" s="423"/>
      <c r="M15" s="423">
        <v>845</v>
      </c>
      <c r="N15" s="184"/>
      <c r="O15" s="391">
        <v>845</v>
      </c>
      <c r="P15" s="391" t="s">
        <v>66</v>
      </c>
      <c r="Q15" s="139">
        <v>1998</v>
      </c>
    </row>
    <row r="16" spans="1:18" x14ac:dyDescent="0.2">
      <c r="A16" s="97" t="s">
        <v>58</v>
      </c>
      <c r="B16" s="185" t="s">
        <v>15</v>
      </c>
      <c r="C16" s="416">
        <v>112</v>
      </c>
      <c r="D16" s="423">
        <v>333.5</v>
      </c>
      <c r="E16" s="423">
        <v>352.2</v>
      </c>
      <c r="F16" s="423">
        <v>347.1</v>
      </c>
      <c r="G16" s="423">
        <v>346.6</v>
      </c>
      <c r="H16" s="423">
        <v>3.2669999999999999</v>
      </c>
      <c r="I16" s="416">
        <v>0</v>
      </c>
      <c r="J16" s="423">
        <v>345.5</v>
      </c>
      <c r="K16" s="423">
        <v>348.5</v>
      </c>
      <c r="L16" s="423"/>
      <c r="M16" s="423">
        <v>360</v>
      </c>
      <c r="N16" s="186"/>
      <c r="O16" s="391">
        <v>360</v>
      </c>
      <c r="P16" s="391" t="s">
        <v>67</v>
      </c>
      <c r="Q16" s="139">
        <v>2000</v>
      </c>
    </row>
    <row r="17" spans="1:26" x14ac:dyDescent="0.2">
      <c r="A17" s="187" t="s">
        <v>1</v>
      </c>
      <c r="B17" s="117" t="s">
        <v>6</v>
      </c>
      <c r="C17" s="416">
        <v>112</v>
      </c>
      <c r="D17" s="423">
        <v>1</v>
      </c>
      <c r="E17" s="423">
        <v>5.3</v>
      </c>
      <c r="F17" s="423">
        <v>2.9</v>
      </c>
      <c r="G17" s="423">
        <v>3.2</v>
      </c>
      <c r="H17" s="423">
        <v>1.028</v>
      </c>
      <c r="I17" s="416">
        <v>0</v>
      </c>
      <c r="J17" s="423">
        <v>2.6</v>
      </c>
      <c r="K17" s="423">
        <v>3.95</v>
      </c>
      <c r="L17" s="423"/>
      <c r="M17" s="423">
        <v>8</v>
      </c>
      <c r="N17" s="184"/>
      <c r="O17" s="391">
        <v>8</v>
      </c>
      <c r="P17" s="391" t="s">
        <v>2</v>
      </c>
      <c r="Q17" s="139">
        <v>2006</v>
      </c>
    </row>
    <row r="18" spans="1:26" ht="22.5" x14ac:dyDescent="0.2">
      <c r="A18" s="135" t="s">
        <v>41</v>
      </c>
      <c r="B18" s="136" t="s">
        <v>9</v>
      </c>
      <c r="C18" s="416">
        <v>112</v>
      </c>
      <c r="D18" s="423">
        <v>2.16</v>
      </c>
      <c r="E18" s="423">
        <v>9.5399999999999991</v>
      </c>
      <c r="F18" s="423">
        <v>8.09</v>
      </c>
      <c r="G18" s="423">
        <v>7.82</v>
      </c>
      <c r="H18" s="423">
        <v>1.522</v>
      </c>
      <c r="I18" s="416">
        <v>0</v>
      </c>
      <c r="J18" s="423">
        <v>7.56</v>
      </c>
      <c r="K18" s="423">
        <v>8.76</v>
      </c>
      <c r="L18" s="423"/>
      <c r="M18" s="423">
        <v>10</v>
      </c>
      <c r="N18" s="184"/>
      <c r="O18" s="391">
        <v>10</v>
      </c>
      <c r="P18" s="391" t="s">
        <v>352</v>
      </c>
      <c r="Q18" s="137">
        <v>2004</v>
      </c>
    </row>
    <row r="19" spans="1:26" x14ac:dyDescent="0.2">
      <c r="A19" s="188" t="s">
        <v>208</v>
      </c>
      <c r="B19" s="189" t="s">
        <v>209</v>
      </c>
      <c r="C19" s="416">
        <v>112</v>
      </c>
      <c r="D19" s="423">
        <v>5.3</v>
      </c>
      <c r="E19" s="423">
        <v>7.1</v>
      </c>
      <c r="F19" s="423">
        <v>6.9</v>
      </c>
      <c r="G19" s="423">
        <v>6.85</v>
      </c>
      <c r="H19" s="423">
        <v>0.215</v>
      </c>
      <c r="I19" s="416">
        <v>0</v>
      </c>
      <c r="J19" s="423">
        <v>6.8</v>
      </c>
      <c r="K19" s="423">
        <v>6.9</v>
      </c>
      <c r="L19" s="423"/>
      <c r="M19" s="423">
        <v>7</v>
      </c>
      <c r="N19" s="190"/>
      <c r="O19" s="391" t="s">
        <v>376</v>
      </c>
      <c r="P19" s="391" t="s">
        <v>353</v>
      </c>
      <c r="Q19" s="139">
        <v>2009</v>
      </c>
    </row>
    <row r="20" spans="1:26" ht="22.5" x14ac:dyDescent="0.2">
      <c r="A20" s="270" t="s">
        <v>433</v>
      </c>
      <c r="B20" s="189" t="s">
        <v>221</v>
      </c>
      <c r="C20" s="416">
        <v>0</v>
      </c>
      <c r="D20" s="423">
        <v>0</v>
      </c>
      <c r="E20" s="423">
        <v>0</v>
      </c>
      <c r="F20" s="423">
        <v>0</v>
      </c>
      <c r="G20" s="423">
        <v>0</v>
      </c>
      <c r="H20" s="423">
        <v>0</v>
      </c>
      <c r="I20" s="416">
        <v>0</v>
      </c>
      <c r="J20" s="423">
        <v>0</v>
      </c>
      <c r="K20" s="423">
        <v>0</v>
      </c>
      <c r="L20" s="423"/>
      <c r="M20" s="423"/>
      <c r="N20" s="190"/>
      <c r="O20" s="391">
        <v>2</v>
      </c>
      <c r="P20" s="391" t="s">
        <v>429</v>
      </c>
      <c r="Q20" s="139">
        <v>2011</v>
      </c>
    </row>
    <row r="21" spans="1:26" s="22" customFormat="1" ht="7.5" customHeight="1" x14ac:dyDescent="0.2">
      <c r="A21" s="191"/>
      <c r="B21" s="191"/>
      <c r="C21" s="191"/>
      <c r="D21" s="191"/>
      <c r="E21" s="191"/>
      <c r="F21" s="191"/>
      <c r="G21" s="191"/>
      <c r="H21" s="191"/>
      <c r="I21" s="191"/>
      <c r="J21" s="191"/>
      <c r="K21" s="191"/>
      <c r="L21" s="191"/>
      <c r="M21" s="192"/>
      <c r="N21" s="192"/>
      <c r="O21" s="192"/>
      <c r="P21" s="192"/>
      <c r="Q21" s="193"/>
      <c r="R21" s="75"/>
      <c r="S21" s="75"/>
      <c r="T21" s="75"/>
      <c r="U21" s="192"/>
      <c r="V21" s="192"/>
      <c r="W21" s="193"/>
      <c r="X21" s="75"/>
      <c r="Y21" s="75"/>
      <c r="Z21" s="75"/>
    </row>
    <row r="22" spans="1:26" s="22" customFormat="1" ht="15" customHeight="1" x14ac:dyDescent="0.25">
      <c r="A22" s="194" t="s">
        <v>74</v>
      </c>
      <c r="B22" s="144"/>
      <c r="C22" s="144"/>
      <c r="D22" s="144"/>
      <c r="E22" s="144"/>
      <c r="F22" s="144"/>
      <c r="G22" s="144"/>
      <c r="H22" s="144"/>
      <c r="I22" s="144"/>
      <c r="J22" s="144"/>
      <c r="K22" s="144"/>
      <c r="L22" s="144"/>
    </row>
    <row r="23" spans="1:26" ht="7.5" customHeight="1" x14ac:dyDescent="0.2">
      <c r="A23" s="12"/>
      <c r="B23" s="12"/>
      <c r="C23" s="12"/>
      <c r="D23" s="12"/>
      <c r="E23" s="12"/>
      <c r="F23" s="12"/>
      <c r="G23" s="12"/>
      <c r="H23" s="12"/>
      <c r="I23" s="12"/>
      <c r="J23" s="12"/>
      <c r="K23" s="12"/>
      <c r="L23" s="12"/>
    </row>
    <row r="24" spans="1:26" ht="15.75" customHeight="1" x14ac:dyDescent="0.2">
      <c r="A24" s="496" t="s">
        <v>43</v>
      </c>
      <c r="B24" s="634"/>
      <c r="C24" s="634"/>
      <c r="D24" s="634"/>
      <c r="E24" s="12"/>
      <c r="F24" s="12"/>
      <c r="G24" s="12"/>
      <c r="H24" s="12"/>
      <c r="I24" s="12"/>
      <c r="J24" s="12"/>
      <c r="K24" s="12"/>
      <c r="L24" s="12"/>
    </row>
    <row r="25" spans="1:26" s="180" customFormat="1" ht="13.5" customHeight="1" x14ac:dyDescent="0.2">
      <c r="A25" s="136" t="s">
        <v>44</v>
      </c>
      <c r="B25" s="411">
        <v>28</v>
      </c>
      <c r="C25" s="136" t="s">
        <v>49</v>
      </c>
      <c r="D25" s="412">
        <v>0</v>
      </c>
      <c r="E25" s="635" t="s">
        <v>375</v>
      </c>
      <c r="F25" s="636"/>
      <c r="G25" s="636"/>
      <c r="H25" s="636"/>
      <c r="I25" s="636"/>
      <c r="J25" s="636"/>
      <c r="K25" s="636"/>
      <c r="L25" s="636"/>
      <c r="M25" s="636"/>
      <c r="N25" s="636"/>
    </row>
    <row r="26" spans="1:26" s="180" customFormat="1" ht="13.5" customHeight="1" x14ac:dyDescent="0.2">
      <c r="A26" s="136" t="s">
        <v>45</v>
      </c>
      <c r="B26" s="411">
        <v>28</v>
      </c>
      <c r="C26" s="136" t="s">
        <v>12</v>
      </c>
      <c r="D26" s="412">
        <v>0</v>
      </c>
      <c r="E26" s="635"/>
      <c r="F26" s="636"/>
      <c r="G26" s="636"/>
      <c r="H26" s="636"/>
      <c r="I26" s="636"/>
      <c r="J26" s="636"/>
      <c r="K26" s="636"/>
      <c r="L26" s="636"/>
      <c r="M26" s="636"/>
      <c r="N26" s="636"/>
    </row>
    <row r="27" spans="1:26" s="180" customFormat="1" ht="13.5" customHeight="1" x14ac:dyDescent="0.2">
      <c r="A27" s="136" t="s">
        <v>46</v>
      </c>
      <c r="B27" s="411">
        <v>0</v>
      </c>
      <c r="C27" s="136" t="s">
        <v>13</v>
      </c>
      <c r="D27" s="412">
        <v>0</v>
      </c>
      <c r="E27" s="635" t="s">
        <v>3</v>
      </c>
      <c r="F27" s="636"/>
      <c r="G27" s="636"/>
      <c r="H27" s="636"/>
      <c r="I27" s="636"/>
      <c r="J27" s="636"/>
      <c r="K27" s="636"/>
      <c r="L27" s="636"/>
      <c r="M27" s="636"/>
      <c r="N27" s="636"/>
    </row>
    <row r="28" spans="1:26" s="180" customFormat="1" ht="13.5" customHeight="1" x14ac:dyDescent="0.2">
      <c r="A28" s="136" t="s">
        <v>11</v>
      </c>
      <c r="B28" s="411">
        <v>0</v>
      </c>
      <c r="C28" s="136" t="s">
        <v>50</v>
      </c>
      <c r="D28" s="412">
        <v>0</v>
      </c>
      <c r="E28" s="635" t="s">
        <v>356</v>
      </c>
      <c r="F28" s="636"/>
      <c r="G28" s="636"/>
      <c r="H28" s="636"/>
      <c r="I28" s="636"/>
      <c r="J28" s="636"/>
      <c r="K28" s="636"/>
      <c r="L28" s="636"/>
      <c r="M28" s="636"/>
      <c r="N28" s="636"/>
    </row>
    <row r="29" spans="1:26" s="180" customFormat="1" ht="13.5" customHeight="1" x14ac:dyDescent="0.2">
      <c r="A29" s="136" t="s">
        <v>47</v>
      </c>
      <c r="B29" s="411">
        <v>0</v>
      </c>
      <c r="C29" s="136" t="s">
        <v>14</v>
      </c>
      <c r="D29" s="412">
        <v>42</v>
      </c>
      <c r="E29" s="635"/>
      <c r="F29" s="636"/>
      <c r="G29" s="636"/>
      <c r="H29" s="636"/>
      <c r="I29" s="636"/>
      <c r="J29" s="636"/>
      <c r="K29" s="636"/>
      <c r="L29" s="636"/>
      <c r="M29" s="636"/>
      <c r="N29" s="636"/>
    </row>
    <row r="30" spans="1:26" s="180" customFormat="1" ht="13.5" customHeight="1" thickBot="1" x14ac:dyDescent="0.25">
      <c r="A30" s="136" t="s">
        <v>48</v>
      </c>
      <c r="B30" s="411">
        <v>0</v>
      </c>
      <c r="C30" s="136" t="s">
        <v>51</v>
      </c>
      <c r="D30" s="412">
        <v>14</v>
      </c>
      <c r="E30" s="635" t="s">
        <v>374</v>
      </c>
      <c r="F30" s="636"/>
      <c r="G30" s="636"/>
      <c r="H30" s="636"/>
      <c r="I30" s="636"/>
      <c r="J30" s="636"/>
      <c r="K30" s="636"/>
      <c r="L30" s="636"/>
      <c r="M30" s="636"/>
      <c r="N30" s="636"/>
    </row>
    <row r="31" spans="1:26" ht="13.5" customHeight="1" thickBot="1" x14ac:dyDescent="0.25">
      <c r="C31" s="195" t="s">
        <v>244</v>
      </c>
      <c r="D31" s="261">
        <f>SUM(B25:B30,D25:D30)</f>
        <v>112</v>
      </c>
      <c r="E31" s="635" t="s">
        <v>432</v>
      </c>
      <c r="F31" s="636"/>
      <c r="G31" s="636"/>
      <c r="H31" s="636"/>
      <c r="I31" s="636"/>
      <c r="J31" s="636"/>
      <c r="K31" s="636"/>
      <c r="L31" s="636"/>
      <c r="M31" s="636"/>
      <c r="N31" s="636"/>
    </row>
    <row r="32" spans="1:26" ht="6.75" customHeight="1" x14ac:dyDescent="0.2"/>
    <row r="33" spans="1:14" ht="12" customHeight="1" x14ac:dyDescent="0.2">
      <c r="A33" s="196" t="s">
        <v>96</v>
      </c>
      <c r="B33" s="22"/>
      <c r="C33" s="21"/>
      <c r="D33" s="22"/>
      <c r="E33" s="22"/>
      <c r="F33" s="22"/>
      <c r="G33" s="22"/>
      <c r="H33" s="22"/>
      <c r="I33" s="22"/>
      <c r="J33" s="22"/>
      <c r="K33" s="22"/>
      <c r="L33" s="22"/>
      <c r="M33" s="22"/>
    </row>
    <row r="34" spans="1:14" ht="47.25" customHeight="1" x14ac:dyDescent="0.2">
      <c r="A34" s="638"/>
      <c r="B34" s="639"/>
      <c r="C34" s="639"/>
      <c r="D34" s="639"/>
      <c r="E34" s="639"/>
      <c r="F34" s="639"/>
      <c r="G34" s="639"/>
      <c r="H34" s="639"/>
      <c r="I34" s="639"/>
      <c r="J34" s="639"/>
      <c r="K34" s="639"/>
      <c r="L34" s="639"/>
      <c r="M34" s="639"/>
      <c r="N34" s="640"/>
    </row>
    <row r="35" spans="1:14" ht="9.75" customHeight="1" x14ac:dyDescent="0.2">
      <c r="A35" s="144"/>
      <c r="B35" s="144"/>
      <c r="C35" s="144"/>
      <c r="D35" s="144"/>
      <c r="E35" s="144"/>
      <c r="F35" s="144"/>
      <c r="G35" s="144"/>
      <c r="H35" s="144"/>
      <c r="I35" s="144"/>
      <c r="J35" s="144"/>
      <c r="K35" s="144"/>
      <c r="L35" s="144"/>
      <c r="M35" s="22"/>
    </row>
    <row r="36" spans="1:14" ht="8.25" customHeight="1" x14ac:dyDescent="0.2">
      <c r="A36" s="146"/>
    </row>
    <row r="37" spans="1:14" ht="21.75" customHeight="1" x14ac:dyDescent="0.25">
      <c r="A37" s="148" t="s">
        <v>73</v>
      </c>
    </row>
    <row r="38" spans="1:14" ht="10.5" customHeight="1" x14ac:dyDescent="0.2"/>
    <row r="39" spans="1:14" ht="15" customHeight="1" x14ac:dyDescent="0.2">
      <c r="A39" s="86" t="s">
        <v>54</v>
      </c>
      <c r="B39" s="86" t="s">
        <v>20</v>
      </c>
      <c r="C39" s="614" t="s">
        <v>350</v>
      </c>
      <c r="D39" s="641"/>
      <c r="E39" s="641"/>
      <c r="F39" s="641"/>
      <c r="G39" s="641"/>
      <c r="H39" s="641"/>
      <c r="I39" s="617"/>
      <c r="J39" s="614" t="s">
        <v>70</v>
      </c>
      <c r="K39" s="621"/>
      <c r="L39" s="621"/>
      <c r="M39" s="637"/>
      <c r="N39" s="149"/>
    </row>
    <row r="40" spans="1:14" ht="27" customHeight="1" x14ac:dyDescent="0.2">
      <c r="A40" s="87"/>
      <c r="B40" s="87"/>
      <c r="C40" s="415" t="s">
        <v>63</v>
      </c>
      <c r="D40" s="415" t="s">
        <v>72</v>
      </c>
      <c r="E40" s="415" t="s">
        <v>64</v>
      </c>
      <c r="F40" s="614" t="s">
        <v>68</v>
      </c>
      <c r="G40" s="617"/>
      <c r="H40" s="415"/>
      <c r="I40" s="642"/>
      <c r="J40" s="609" t="s">
        <v>867</v>
      </c>
      <c r="K40" s="642" t="s">
        <v>71</v>
      </c>
      <c r="L40" s="607" t="s">
        <v>76</v>
      </c>
      <c r="M40" s="608"/>
    </row>
    <row r="41" spans="1:14" ht="15" customHeight="1" x14ac:dyDescent="0.2">
      <c r="A41" s="87"/>
      <c r="B41" s="88"/>
      <c r="C41" s="415"/>
      <c r="D41" s="415"/>
      <c r="E41" s="415"/>
      <c r="F41" s="415" t="s">
        <v>22</v>
      </c>
      <c r="G41" s="415" t="s">
        <v>23</v>
      </c>
      <c r="H41" s="415" t="s">
        <v>69</v>
      </c>
      <c r="I41" s="643"/>
      <c r="J41" s="610"/>
      <c r="K41" s="643"/>
      <c r="L41" s="644"/>
      <c r="M41" s="645"/>
    </row>
    <row r="42" spans="1:14" ht="15" customHeight="1" x14ac:dyDescent="0.2">
      <c r="A42" s="197" t="str">
        <f>'Methods&amp;Limits'!A81</f>
        <v>Cetane number</v>
      </c>
      <c r="B42" s="141" t="str">
        <f>'Methods&amp;Limits'!B81</f>
        <v>--</v>
      </c>
      <c r="C42" s="198" t="str">
        <f>'Methods&amp;Limits'!E81</f>
        <v>EN-ISO 5165</v>
      </c>
      <c r="D42" s="198">
        <f>'Methods&amp;Limits'!F81</f>
        <v>1998</v>
      </c>
      <c r="E42" s="199">
        <f>'Methods&amp;Limits'!G81</f>
        <v>4.3</v>
      </c>
      <c r="F42" s="199">
        <f>'Methods&amp;Limits'!H81</f>
        <v>48.463000000000001</v>
      </c>
      <c r="G42" s="199"/>
      <c r="H42" s="262" t="str">
        <f>IF(D14="","",IF(D14&lt;F42,"Yes",""))</f>
        <v/>
      </c>
      <c r="I42" s="422"/>
      <c r="J42" s="274"/>
      <c r="K42" s="274"/>
      <c r="L42" s="625"/>
      <c r="M42" s="626"/>
    </row>
    <row r="43" spans="1:14" ht="15" customHeight="1" x14ac:dyDescent="0.2">
      <c r="A43" s="200" t="str">
        <f>'Methods&amp;Limits'!A82</f>
        <v>Density at 15 oC</v>
      </c>
      <c r="B43" s="201" t="str">
        <f>'Methods&amp;Limits'!B82</f>
        <v>kg/m3</v>
      </c>
      <c r="C43" s="198" t="str">
        <f>'Methods&amp;Limits'!E82</f>
        <v>EN-ISO 3675</v>
      </c>
      <c r="D43" s="198">
        <f>'Methods&amp;Limits'!F82</f>
        <v>1998</v>
      </c>
      <c r="E43" s="199">
        <f>'Methods&amp;Limits'!G82</f>
        <v>1.2</v>
      </c>
      <c r="F43" s="199">
        <f>'Methods&amp;Limits'!H82</f>
        <v>0</v>
      </c>
      <c r="G43" s="199">
        <f>'Methods&amp;Limits'!I82</f>
        <v>845.70799999999997</v>
      </c>
      <c r="H43" s="262" t="str">
        <f>IF(E15="","",IF(E15&gt;G43,"Yes",""))</f>
        <v/>
      </c>
      <c r="I43" s="422"/>
      <c r="J43" s="274"/>
      <c r="K43" s="274"/>
      <c r="L43" s="625"/>
      <c r="M43" s="626"/>
    </row>
    <row r="44" spans="1:14" ht="15" customHeight="1" x14ac:dyDescent="0.2">
      <c r="A44" s="202"/>
      <c r="B44" s="203"/>
      <c r="C44" s="198" t="str">
        <f>'Methods&amp;Limits'!E83</f>
        <v>EN-ISO 12185</v>
      </c>
      <c r="D44" s="198">
        <f>'Methods&amp;Limits'!F83</f>
        <v>1996</v>
      </c>
      <c r="E44" s="199">
        <f>'Methods&amp;Limits'!G83</f>
        <v>0.50847457627110937</v>
      </c>
      <c r="F44" s="199">
        <f>'Methods&amp;Limits'!H83</f>
        <v>0</v>
      </c>
      <c r="G44" s="199">
        <f>'Methods&amp;Limits'!I83</f>
        <v>845.3</v>
      </c>
      <c r="H44" s="262" t="str">
        <f>IF(E15="","",IF(E15&gt;G44,"Yes",""))</f>
        <v/>
      </c>
      <c r="I44" s="422"/>
      <c r="J44" s="274"/>
      <c r="K44" s="274"/>
      <c r="L44" s="625"/>
      <c r="M44" s="626"/>
    </row>
    <row r="45" spans="1:14" ht="15" customHeight="1" x14ac:dyDescent="0.2">
      <c r="A45" s="197" t="str">
        <f>'Methods&amp;Limits'!A84</f>
        <v>Distillation -- 95% Point</v>
      </c>
      <c r="B45" s="204" t="str">
        <f>'Methods&amp;Limits'!B84</f>
        <v>oC</v>
      </c>
      <c r="C45" s="198" t="str">
        <f>'Methods&amp;Limits'!E84</f>
        <v>EN-ISO 3405</v>
      </c>
      <c r="D45" s="198">
        <f>'Methods&amp;Limits'!F84</f>
        <v>2000</v>
      </c>
      <c r="E45" s="199">
        <f>'Methods&amp;Limits'!G84</f>
        <v>10</v>
      </c>
      <c r="F45" s="199">
        <f>'Methods&amp;Limits'!H84</f>
        <v>0</v>
      </c>
      <c r="G45" s="199">
        <f>'Methods&amp;Limits'!I84</f>
        <v>365.9</v>
      </c>
      <c r="H45" s="262" t="str">
        <f>IF(E16="","",IF(E16&gt;G45,"Yes",""))</f>
        <v/>
      </c>
      <c r="I45" s="422"/>
      <c r="J45" s="274"/>
      <c r="K45" s="274"/>
      <c r="L45" s="625"/>
      <c r="M45" s="626"/>
    </row>
    <row r="46" spans="1:14" ht="15" customHeight="1" x14ac:dyDescent="0.2">
      <c r="A46" s="200" t="str">
        <f>'Methods&amp;Limits'!A85</f>
        <v>Polycyclic aromatic hydrocarbons</v>
      </c>
      <c r="B46" s="201" t="str">
        <f>'Methods&amp;Limits'!B85</f>
        <v>% (m/m)</v>
      </c>
      <c r="C46" s="198" t="str">
        <f>'Methods&amp;Limits'!E85</f>
        <v>EN 12916</v>
      </c>
      <c r="D46" s="198">
        <f>'Methods&amp;Limits'!F85</f>
        <v>2006</v>
      </c>
      <c r="E46" s="199">
        <f>'Methods&amp;Limits'!G85</f>
        <v>1.9</v>
      </c>
      <c r="F46" s="199">
        <f>'Methods&amp;Limits'!H85</f>
        <v>0</v>
      </c>
      <c r="G46" s="199">
        <f>'Methods&amp;Limits'!I85</f>
        <v>12.121</v>
      </c>
      <c r="H46" s="262" t="str">
        <f>IF(E17="","",IF(E17&gt;G46,"Yes",""))</f>
        <v/>
      </c>
      <c r="I46" s="422"/>
      <c r="J46" s="274"/>
      <c r="K46" s="274"/>
      <c r="L46" s="625"/>
      <c r="M46" s="626"/>
    </row>
    <row r="47" spans="1:14" ht="15" customHeight="1" x14ac:dyDescent="0.2">
      <c r="A47" s="152" t="str">
        <f>'Methods&amp;Limits'!A86</f>
        <v>Sulphur content (sulphur free, from 2005)</v>
      </c>
      <c r="B47" s="212" t="str">
        <f>'Methods&amp;Limits'!B86</f>
        <v>mg/kg</v>
      </c>
      <c r="C47" s="211" t="str">
        <f>'Methods&amp;Limits'!E86</f>
        <v>EN-ISO 20846</v>
      </c>
      <c r="D47" s="198">
        <f>'Methods&amp;Limits'!F86</f>
        <v>2004</v>
      </c>
      <c r="E47" s="199">
        <f>'Methods&amp;Limits'!G86</f>
        <v>2.2000000000000002</v>
      </c>
      <c r="F47" s="199">
        <f>'Methods&amp;Limits'!H86</f>
        <v>0</v>
      </c>
      <c r="G47" s="199">
        <f>'Methods&amp;Limits'!I86</f>
        <v>11.298</v>
      </c>
      <c r="H47" s="262" t="str">
        <f>IF(E18="","",IF(E18&gt;G47,"Yes",""))</f>
        <v/>
      </c>
      <c r="I47" s="422"/>
      <c r="J47" s="274"/>
      <c r="K47" s="274"/>
      <c r="L47" s="625"/>
      <c r="M47" s="626"/>
    </row>
    <row r="48" spans="1:14" ht="15" customHeight="1" x14ac:dyDescent="0.2">
      <c r="A48" s="155"/>
      <c r="B48" s="213"/>
      <c r="C48" s="271" t="str">
        <f>'Methods&amp;Limits'!E87</f>
        <v>EN-ISO 20884</v>
      </c>
      <c r="D48" s="198">
        <f>'Methods&amp;Limits'!F87</f>
        <v>2004</v>
      </c>
      <c r="E48" s="199">
        <f>'Methods&amp;Limits'!G87</f>
        <v>3.1</v>
      </c>
      <c r="F48" s="199">
        <f>'Methods&amp;Limits'!H87</f>
        <v>0</v>
      </c>
      <c r="G48" s="199">
        <f>'Methods&amp;Limits'!I87</f>
        <v>11.829000000000001</v>
      </c>
      <c r="H48" s="262" t="str">
        <f>IF(E18="","",IF(E18&gt;G48,"Yes",""))</f>
        <v/>
      </c>
      <c r="I48" s="422"/>
      <c r="J48" s="274"/>
      <c r="K48" s="274"/>
      <c r="L48" s="625"/>
      <c r="M48" s="626"/>
    </row>
    <row r="49" spans="1:13" ht="15" customHeight="1" x14ac:dyDescent="0.2">
      <c r="A49" s="188" t="str">
        <f>'Methods&amp;Limits'!A88</f>
        <v>FAME Content</v>
      </c>
      <c r="B49" s="189" t="str">
        <f>'Methods&amp;Limits'!B88</f>
        <v>% V/V</v>
      </c>
      <c r="C49" s="198" t="str">
        <f>'Methods&amp;Limits'!E88</f>
        <v>EN14078</v>
      </c>
      <c r="D49" s="198">
        <f>'Methods&amp;Limits'!F88</f>
        <v>2009</v>
      </c>
      <c r="E49" s="199">
        <f>'Methods&amp;Limits'!G88</f>
        <v>0.5</v>
      </c>
      <c r="F49" s="199">
        <f>'Methods&amp;Limits'!H88</f>
        <v>0</v>
      </c>
      <c r="G49" s="199">
        <f>'Methods&amp;Limits'!I88</f>
        <v>7.2949999999999999</v>
      </c>
      <c r="H49" s="262" t="str">
        <f>IF(E19="","",IF(E19&gt;G49,"Yes",""))</f>
        <v/>
      </c>
      <c r="I49" s="422"/>
      <c r="J49" s="274"/>
      <c r="K49" s="274"/>
      <c r="L49" s="625"/>
      <c r="M49" s="626"/>
    </row>
    <row r="50" spans="1:13" x14ac:dyDescent="0.2">
      <c r="A50" s="627" t="str">
        <f>'Methods&amp;Limits'!A89</f>
        <v>Manganese</v>
      </c>
      <c r="B50" s="629" t="str">
        <f>'Methods&amp;Limits'!B89</f>
        <v>mg/l</v>
      </c>
      <c r="C50" s="275" t="s">
        <v>430</v>
      </c>
      <c r="D50" s="198">
        <v>2011</v>
      </c>
      <c r="E50" s="273">
        <f>'Methods&amp;Limits'!G89</f>
        <v>1.53</v>
      </c>
      <c r="F50" s="199">
        <f>'Methods&amp;Limits'!H89</f>
        <v>0</v>
      </c>
      <c r="G50" s="389">
        <f>'Methods&amp;Limits'!I89</f>
        <v>2.9026999999999998</v>
      </c>
      <c r="H50" s="262" t="str">
        <f>IF(E20="","",IF(E20&gt;G50,"Yes",""))</f>
        <v/>
      </c>
      <c r="I50" s="422"/>
      <c r="J50" s="274"/>
      <c r="K50" s="274"/>
      <c r="L50" s="625"/>
      <c r="M50" s="626"/>
    </row>
    <row r="51" spans="1:13" x14ac:dyDescent="0.2">
      <c r="A51" s="628"/>
      <c r="B51" s="630"/>
      <c r="C51" s="275" t="s">
        <v>431</v>
      </c>
      <c r="D51" s="272">
        <f>'Methods&amp;Limits'!F89</f>
        <v>2011</v>
      </c>
      <c r="E51" s="273">
        <f>'Methods&amp;Limits'!G90</f>
        <v>1.76</v>
      </c>
      <c r="F51" s="389">
        <f>'Methods&amp;Limits'!H89</f>
        <v>0</v>
      </c>
      <c r="G51" s="389">
        <f>'Methods&amp;Limits'!I90</f>
        <v>3.0384000000000002</v>
      </c>
      <c r="H51" s="262" t="str">
        <f>IF(E20="","",IF(E20&gt;G51,"Yes",""))</f>
        <v/>
      </c>
      <c r="I51" s="422"/>
      <c r="J51" s="274"/>
      <c r="K51" s="274"/>
      <c r="L51" s="625"/>
      <c r="M51" s="626"/>
    </row>
    <row r="52" spans="1:13" ht="15" customHeight="1" x14ac:dyDescent="0.2"/>
    <row r="53" spans="1:13" x14ac:dyDescent="0.2"/>
  </sheetData>
  <sheetProtection algorithmName="SHA-512" hashValue="LdfO5D/EMamL1TpSJjz2zGQ7NbDVyzV7ZEKxEJfs2RFiLUCfITrH/gqox5rpdnhVkMIFfCIoIq+6W493w4pyQA==" saltValue="wBcBK0wWgYteX5Y8r36fEw==" spinCount="100000" sheet="1" objects="1" scenarios="1" sort="0"/>
  <customSheetViews>
    <customSheetView guid="{F9B0EF6A-EDAD-43FD-9C3C-2B5A9DD114F5}" zeroValues="0">
      <pane ySplit="8" topLeftCell="A9" activePane="bottomLeft" state="frozen"/>
      <selection pane="bottomLeft" activeCell="A19" sqref="A19"/>
      <pageMargins left="0.75" right="0.75" top="1" bottom="1" header="0.4921259845" footer="0.4921259845"/>
      <pageSetup paperSize="9" scale="55" fitToHeight="2" orientation="landscape" r:id="rId1"/>
      <headerFooter alignWithMargins="0">
        <oddHeader>&amp;L&amp;F&amp;C&amp;A</oddHeader>
        <oddFooter>&amp;LTemplate v3 ext&amp;CPage &amp;P of &amp;N</oddFooter>
      </headerFooter>
    </customSheetView>
  </customSheetViews>
  <mergeCells count="39">
    <mergeCell ref="L50:M50"/>
    <mergeCell ref="L49:M49"/>
    <mergeCell ref="P11:Q11"/>
    <mergeCell ref="L12:M12"/>
    <mergeCell ref="N12:O12"/>
    <mergeCell ref="P12:Q12"/>
    <mergeCell ref="E31:N31"/>
    <mergeCell ref="C11:K12"/>
    <mergeCell ref="L11:O11"/>
    <mergeCell ref="A24:D24"/>
    <mergeCell ref="E28:N29"/>
    <mergeCell ref="L44:M44"/>
    <mergeCell ref="L45:M45"/>
    <mergeCell ref="L46:M46"/>
    <mergeCell ref="L47:M47"/>
    <mergeCell ref="L48:M48"/>
    <mergeCell ref="A34:N34"/>
    <mergeCell ref="B3:D3"/>
    <mergeCell ref="J40:J41"/>
    <mergeCell ref="K40:K41"/>
    <mergeCell ref="L43:M43"/>
    <mergeCell ref="L40:M41"/>
    <mergeCell ref="L42:M42"/>
    <mergeCell ref="L51:M51"/>
    <mergeCell ref="A50:A51"/>
    <mergeCell ref="B50:B51"/>
    <mergeCell ref="B4:D4"/>
    <mergeCell ref="B5:D5"/>
    <mergeCell ref="B6:D6"/>
    <mergeCell ref="B7:D7"/>
    <mergeCell ref="E25:N26"/>
    <mergeCell ref="B8:D8"/>
    <mergeCell ref="E30:N30"/>
    <mergeCell ref="C39:I39"/>
    <mergeCell ref="G3:Q10"/>
    <mergeCell ref="J39:M39"/>
    <mergeCell ref="F40:G40"/>
    <mergeCell ref="I40:I41"/>
    <mergeCell ref="E27:N27"/>
  </mergeCells>
  <phoneticPr fontId="0" type="noConversion"/>
  <dataValidations count="2">
    <dataValidation type="whole" operator="greaterThanOrEqual" allowBlank="1" showInputMessage="1" showErrorMessage="1" sqref="C14:C20 I14:I20 B25:B30 D25:D30">
      <formula1>0</formula1>
    </dataValidation>
    <dataValidation type="decimal" operator="greaterThanOrEqual" allowBlank="1" showInputMessage="1" showErrorMessage="1" sqref="D14:H20 J14:M20">
      <formula1>0</formula1>
    </dataValidation>
  </dataValidations>
  <hyperlinks>
    <hyperlink ref="R1" location="'Submission Report'!A1" display="&lt;-- GO BACK"/>
  </hyperlinks>
  <pageMargins left="0.75" right="0.75" top="1" bottom="1" header="0.4921259845" footer="0.4921259845"/>
  <pageSetup paperSize="9" scale="52" fitToHeight="2" orientation="landscape" r:id="rId2"/>
  <headerFooter alignWithMargins="0">
    <oddHeader>&amp;L&amp;F&amp;C&amp;A</oddHeader>
    <oddFooter>&amp;LTemplate v3 ext&amp;CPage &amp;P of &amp;N</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Z53"/>
  <sheetViews>
    <sheetView showGridLines="0" tabSelected="1" topLeftCell="A22" zoomScaleNormal="100" zoomScaleSheetLayoutView="78" workbookViewId="0">
      <selection activeCell="A34" sqref="A34:N34"/>
    </sheetView>
  </sheetViews>
  <sheetFormatPr defaultColWidth="0" defaultRowHeight="12.75" zeroHeight="1" x14ac:dyDescent="0.2"/>
  <cols>
    <col min="1" max="1" width="36.85546875" style="4" customWidth="1"/>
    <col min="2" max="2" width="6.7109375" style="4" customWidth="1"/>
    <col min="3" max="3" width="20" style="4" customWidth="1"/>
    <col min="4" max="4" width="8.42578125" style="4" bestFit="1" customWidth="1"/>
    <col min="5" max="5" width="19.42578125" style="4" bestFit="1" customWidth="1"/>
    <col min="6" max="7" width="10.28515625" style="4" customWidth="1"/>
    <col min="8" max="8" width="10.85546875" style="4" bestFit="1" customWidth="1"/>
    <col min="9" max="9" width="12" style="4" bestFit="1" customWidth="1"/>
    <col min="10" max="10" width="12.28515625" style="4" customWidth="1"/>
    <col min="11" max="11" width="11.5703125" style="4" customWidth="1"/>
    <col min="12" max="12" width="10.28515625" style="4" customWidth="1"/>
    <col min="13" max="13" width="11" style="4" customWidth="1"/>
    <col min="14" max="14" width="8.85546875" style="4" bestFit="1" customWidth="1"/>
    <col min="15" max="15" width="11.85546875" style="4" customWidth="1"/>
    <col min="16" max="16" width="12.28515625" style="4" customWidth="1"/>
    <col min="17" max="17" width="31.42578125" style="4" customWidth="1"/>
    <col min="18" max="18" width="18.7109375" style="4" customWidth="1"/>
    <col min="19" max="19" width="6.28515625" style="4" bestFit="1" customWidth="1"/>
    <col min="20" max="20" width="19.42578125" style="4" hidden="1" customWidth="1"/>
    <col min="21" max="21" width="10.42578125" style="4" hidden="1" customWidth="1"/>
    <col min="22" max="22" width="10.85546875" style="4" hidden="1" customWidth="1"/>
    <col min="23" max="23" width="12" style="4" hidden="1" customWidth="1"/>
    <col min="24" max="24" width="13.7109375" style="4" hidden="1" customWidth="1"/>
    <col min="25" max="25" width="8.140625" style="4" hidden="1" customWidth="1"/>
    <col min="26" max="26" width="41.42578125" style="4" hidden="1" customWidth="1"/>
    <col min="27" max="16384" width="0" style="4" hidden="1"/>
  </cols>
  <sheetData>
    <row r="1" spans="1:18" s="177" customFormat="1" ht="21" customHeight="1" x14ac:dyDescent="0.25">
      <c r="A1" s="77" t="s">
        <v>354</v>
      </c>
      <c r="R1" s="288" t="s">
        <v>860</v>
      </c>
    </row>
    <row r="2" spans="1:18" ht="3.75" customHeight="1" x14ac:dyDescent="0.2">
      <c r="A2" s="12"/>
      <c r="B2" s="12"/>
      <c r="C2" s="12"/>
      <c r="D2" s="12"/>
      <c r="E2" s="12"/>
      <c r="F2" s="12"/>
      <c r="G2" s="12"/>
      <c r="H2" s="12"/>
      <c r="I2" s="12"/>
      <c r="J2" s="12"/>
      <c r="K2" s="12"/>
      <c r="L2" s="12"/>
    </row>
    <row r="3" spans="1:18" ht="14.25" customHeight="1" x14ac:dyDescent="0.2">
      <c r="A3" s="418" t="s">
        <v>18</v>
      </c>
      <c r="B3" s="658" t="str">
        <f>IF(LEN('Contacts&amp;Annual Summary'!C9) &gt; 1,'Contacts&amp;Annual Summary'!C9,"")</f>
        <v>Slovakia</v>
      </c>
      <c r="C3" s="659"/>
      <c r="D3" s="660"/>
      <c r="G3" s="655" t="s">
        <v>357</v>
      </c>
      <c r="H3" s="656"/>
      <c r="I3" s="656"/>
      <c r="J3" s="656"/>
      <c r="K3" s="656"/>
      <c r="L3" s="656"/>
      <c r="M3" s="656"/>
      <c r="N3" s="656"/>
      <c r="O3" s="656"/>
      <c r="P3" s="656"/>
      <c r="Q3" s="656"/>
    </row>
    <row r="4" spans="1:18" ht="14.25" customHeight="1" x14ac:dyDescent="0.2">
      <c r="A4" s="418" t="s">
        <v>53</v>
      </c>
      <c r="B4" s="658">
        <f>'Contacts&amp;Annual Summary'!C8</f>
        <v>2020</v>
      </c>
      <c r="C4" s="659"/>
      <c r="D4" s="660"/>
      <c r="G4" s="656"/>
      <c r="H4" s="656"/>
      <c r="I4" s="656"/>
      <c r="J4" s="656"/>
      <c r="K4" s="656"/>
      <c r="L4" s="656"/>
      <c r="M4" s="656"/>
      <c r="N4" s="656"/>
      <c r="O4" s="656"/>
      <c r="P4" s="656"/>
      <c r="Q4" s="656"/>
    </row>
    <row r="5" spans="1:18" ht="14.25" customHeight="1" x14ac:dyDescent="0.2">
      <c r="A5" s="419" t="s">
        <v>198</v>
      </c>
      <c r="B5" s="658" t="s">
        <v>243</v>
      </c>
      <c r="C5" s="659"/>
      <c r="D5" s="660"/>
      <c r="G5" s="656"/>
      <c r="H5" s="656"/>
      <c r="I5" s="656"/>
      <c r="J5" s="656"/>
      <c r="K5" s="656"/>
      <c r="L5" s="656"/>
      <c r="M5" s="656"/>
      <c r="N5" s="656"/>
      <c r="O5" s="656"/>
      <c r="P5" s="656"/>
      <c r="Q5" s="656"/>
    </row>
    <row r="6" spans="1:18" ht="14.25" customHeight="1" x14ac:dyDescent="0.2">
      <c r="A6" s="420" t="s">
        <v>59</v>
      </c>
      <c r="B6" s="658" t="s">
        <v>112</v>
      </c>
      <c r="C6" s="659"/>
      <c r="D6" s="660"/>
      <c r="G6" s="656"/>
      <c r="H6" s="656"/>
      <c r="I6" s="656"/>
      <c r="J6" s="656"/>
      <c r="K6" s="656"/>
      <c r="L6" s="656"/>
      <c r="M6" s="656"/>
      <c r="N6" s="656"/>
      <c r="O6" s="656"/>
      <c r="P6" s="656"/>
      <c r="Q6" s="656"/>
    </row>
    <row r="7" spans="1:18" ht="14.25" customHeight="1" x14ac:dyDescent="0.2">
      <c r="A7" s="420" t="s">
        <v>60</v>
      </c>
      <c r="B7" s="663" t="str">
        <f>'Diesel (1)'!B7</f>
        <v>Diesel</v>
      </c>
      <c r="C7" s="664"/>
      <c r="D7" s="665"/>
      <c r="G7" s="656"/>
      <c r="H7" s="656"/>
      <c r="I7" s="656"/>
      <c r="J7" s="656"/>
      <c r="K7" s="656"/>
      <c r="L7" s="656"/>
      <c r="M7" s="656"/>
      <c r="N7" s="656"/>
      <c r="O7" s="656"/>
      <c r="P7" s="656"/>
      <c r="Q7" s="656"/>
    </row>
    <row r="8" spans="1:18" ht="14.25" customHeight="1" x14ac:dyDescent="0.2">
      <c r="A8" s="421" t="s">
        <v>351</v>
      </c>
      <c r="B8" s="666">
        <f>MAX('Diesel (1)'!B8:D8,'Diesel (2)'!B8:D8)</f>
        <v>7.0999999999999994E-2</v>
      </c>
      <c r="C8" s="664"/>
      <c r="D8" s="665"/>
      <c r="E8" s="27"/>
      <c r="F8" s="27"/>
      <c r="G8" s="656"/>
      <c r="H8" s="656"/>
      <c r="I8" s="656"/>
      <c r="J8" s="656"/>
      <c r="K8" s="656"/>
      <c r="L8" s="656"/>
      <c r="M8" s="656"/>
      <c r="N8" s="656"/>
      <c r="O8" s="656"/>
      <c r="P8" s="656"/>
      <c r="Q8" s="656"/>
    </row>
    <row r="9" spans="1:18" ht="16.5" customHeight="1" x14ac:dyDescent="0.25">
      <c r="A9" s="179" t="s">
        <v>75</v>
      </c>
      <c r="B9" s="27"/>
      <c r="C9" s="27"/>
      <c r="D9" s="27"/>
      <c r="E9" s="27"/>
      <c r="F9" s="27"/>
      <c r="G9" s="656"/>
      <c r="H9" s="656"/>
      <c r="I9" s="656"/>
      <c r="J9" s="656"/>
      <c r="K9" s="656"/>
      <c r="L9" s="656"/>
      <c r="M9" s="656"/>
      <c r="N9" s="656"/>
      <c r="O9" s="656"/>
      <c r="P9" s="656"/>
      <c r="Q9" s="656"/>
    </row>
    <row r="10" spans="1:18" ht="22.5" customHeight="1" x14ac:dyDescent="0.2">
      <c r="A10" s="27"/>
      <c r="B10" s="27"/>
      <c r="C10" s="27"/>
      <c r="D10" s="27"/>
      <c r="E10" s="27"/>
      <c r="F10" s="27"/>
      <c r="G10" s="657"/>
      <c r="H10" s="657"/>
      <c r="I10" s="657"/>
      <c r="J10" s="657"/>
      <c r="K10" s="657"/>
      <c r="L10" s="657"/>
      <c r="M10" s="657"/>
      <c r="N10" s="657"/>
      <c r="O10" s="657"/>
      <c r="P10" s="657"/>
      <c r="Q10" s="657"/>
    </row>
    <row r="11" spans="1:18" s="180" customFormat="1" ht="16.5" customHeight="1" x14ac:dyDescent="0.2">
      <c r="A11" s="86" t="s">
        <v>54</v>
      </c>
      <c r="B11" s="86" t="s">
        <v>20</v>
      </c>
      <c r="C11" s="648" t="s">
        <v>21</v>
      </c>
      <c r="D11" s="648"/>
      <c r="E11" s="648"/>
      <c r="F11" s="648"/>
      <c r="G11" s="648"/>
      <c r="H11" s="648"/>
      <c r="I11" s="648"/>
      <c r="J11" s="648"/>
      <c r="K11" s="648"/>
      <c r="L11" s="649" t="s">
        <v>62</v>
      </c>
      <c r="M11" s="650"/>
      <c r="N11" s="650"/>
      <c r="O11" s="651"/>
      <c r="P11" s="646" t="s">
        <v>183</v>
      </c>
      <c r="Q11" s="647"/>
    </row>
    <row r="12" spans="1:18" s="10" customFormat="1" ht="28.5" customHeight="1" x14ac:dyDescent="0.2">
      <c r="A12" s="87"/>
      <c r="B12" s="87"/>
      <c r="C12" s="648"/>
      <c r="D12" s="648"/>
      <c r="E12" s="648"/>
      <c r="F12" s="648"/>
      <c r="G12" s="648"/>
      <c r="H12" s="648"/>
      <c r="I12" s="648"/>
      <c r="J12" s="648"/>
      <c r="K12" s="648"/>
      <c r="L12" s="661" t="s">
        <v>55</v>
      </c>
      <c r="M12" s="662"/>
      <c r="N12" s="599" t="s">
        <v>211</v>
      </c>
      <c r="O12" s="600"/>
      <c r="P12" s="588" t="s">
        <v>184</v>
      </c>
      <c r="Q12" s="589"/>
    </row>
    <row r="13" spans="1:18" s="10" customFormat="1" ht="45.75" customHeight="1" x14ac:dyDescent="0.2">
      <c r="A13" s="88"/>
      <c r="B13" s="88"/>
      <c r="C13" s="89" t="s">
        <v>61</v>
      </c>
      <c r="D13" s="92" t="s">
        <v>22</v>
      </c>
      <c r="E13" s="92" t="s">
        <v>23</v>
      </c>
      <c r="F13" s="91" t="s">
        <v>206</v>
      </c>
      <c r="G13" s="91" t="s">
        <v>24</v>
      </c>
      <c r="H13" s="89" t="s">
        <v>56</v>
      </c>
      <c r="I13" s="93" t="s">
        <v>213</v>
      </c>
      <c r="J13" s="93" t="s">
        <v>212</v>
      </c>
      <c r="K13" s="93" t="s">
        <v>214</v>
      </c>
      <c r="L13" s="94" t="s">
        <v>22</v>
      </c>
      <c r="M13" s="94" t="s">
        <v>23</v>
      </c>
      <c r="N13" s="94" t="s">
        <v>22</v>
      </c>
      <c r="O13" s="96" t="s">
        <v>23</v>
      </c>
      <c r="P13" s="181" t="s">
        <v>63</v>
      </c>
      <c r="Q13" s="182" t="s">
        <v>72</v>
      </c>
    </row>
    <row r="14" spans="1:18" x14ac:dyDescent="0.2">
      <c r="A14" s="97" t="s">
        <v>17</v>
      </c>
      <c r="B14" s="98" t="s">
        <v>4</v>
      </c>
      <c r="C14" s="417">
        <f>IF(AND('Diesel (1)'!C14="",'Diesel (2)'!C14=""),"",SUM('Diesel (1)'!C14,'Diesel (2)'!C14))</f>
        <v>221</v>
      </c>
      <c r="D14" s="424">
        <f>IF(AND('Diesel (1)'!D14="",'Diesel (2)'!D14=""),"",MIN('Diesel (1)'!D14,'Diesel (2)'!D14))</f>
        <v>50.2</v>
      </c>
      <c r="E14" s="424">
        <f>IF(AND('Diesel (1)'!E14="",'Diesel (2)'!E14=""),"",MAX('Diesel (1)'!E14,'Diesel (2)'!E14))</f>
        <v>60.8</v>
      </c>
      <c r="F14" s="425">
        <v>52.1</v>
      </c>
      <c r="G14" s="425">
        <v>52.61</v>
      </c>
      <c r="H14" s="425">
        <v>1.6659999999999999</v>
      </c>
      <c r="I14" s="417">
        <f>IF(AND('Diesel (1)'!I14="",'Diesel (2)'!I14=""),"",SUM('Diesel (1)'!I14,'Diesel (2)'!I14))</f>
        <v>0</v>
      </c>
      <c r="J14" s="423">
        <v>51.6</v>
      </c>
      <c r="K14" s="423">
        <v>53.1</v>
      </c>
      <c r="L14" s="423">
        <v>51</v>
      </c>
      <c r="M14" s="423"/>
      <c r="N14" s="183">
        <v>51</v>
      </c>
      <c r="O14" s="391" t="s">
        <v>4</v>
      </c>
      <c r="P14" s="101" t="s">
        <v>65</v>
      </c>
      <c r="Q14" s="102">
        <v>1998</v>
      </c>
    </row>
    <row r="15" spans="1:18" x14ac:dyDescent="0.2">
      <c r="A15" s="97" t="s">
        <v>0</v>
      </c>
      <c r="B15" s="136" t="s">
        <v>16</v>
      </c>
      <c r="C15" s="417">
        <f>IF(AND('Diesel (1)'!C15="",'Diesel (2)'!C15=""),"",SUM('Diesel (1)'!C15,'Diesel (2)'!C15))</f>
        <v>221</v>
      </c>
      <c r="D15" s="424">
        <f>IF(AND('Diesel (1)'!D15="",'Diesel (2)'!D15=""),"",MIN('Diesel (1)'!D15,'Diesel (2)'!D15))</f>
        <v>820.8</v>
      </c>
      <c r="E15" s="424">
        <f>IF(AND('Diesel (1)'!E15="",'Diesel (2)'!E15=""),"",MAX('Diesel (1)'!E15,'Diesel (2)'!E15))</f>
        <v>841.7</v>
      </c>
      <c r="F15" s="425">
        <v>838</v>
      </c>
      <c r="G15" s="425">
        <v>836.6</v>
      </c>
      <c r="H15" s="425">
        <v>4.0419999999999998</v>
      </c>
      <c r="I15" s="417">
        <f>IF(AND('Diesel (1)'!I15="",'Diesel (2)'!I15=""),"",SUM('Diesel (1)'!I15,'Diesel (2)'!I15))</f>
        <v>0</v>
      </c>
      <c r="J15" s="423">
        <v>836</v>
      </c>
      <c r="K15" s="423">
        <v>838.8</v>
      </c>
      <c r="L15" s="423"/>
      <c r="M15" s="423">
        <v>845</v>
      </c>
      <c r="N15" s="184"/>
      <c r="O15" s="391">
        <v>845</v>
      </c>
      <c r="P15" s="391" t="s">
        <v>66</v>
      </c>
      <c r="Q15" s="139">
        <v>1998</v>
      </c>
    </row>
    <row r="16" spans="1:18" x14ac:dyDescent="0.2">
      <c r="A16" s="97" t="s">
        <v>58</v>
      </c>
      <c r="B16" s="185" t="s">
        <v>15</v>
      </c>
      <c r="C16" s="417">
        <f>IF(AND('Diesel (1)'!C16="",'Diesel (2)'!C16=""),"",SUM('Diesel (1)'!C16,'Diesel (2)'!C16))</f>
        <v>221</v>
      </c>
      <c r="D16" s="424">
        <f>IF(AND('Diesel (1)'!D16="",'Diesel (2)'!D16=""),"",MIN('Diesel (1)'!D16,'Diesel (2)'!D16))</f>
        <v>333.5</v>
      </c>
      <c r="E16" s="424">
        <f>IF(AND('Diesel (1)'!E16="",'Diesel (2)'!E16=""),"",MAX('Diesel (1)'!E16,'Diesel (2)'!E16))</f>
        <v>359.3</v>
      </c>
      <c r="F16" s="425">
        <v>349.3</v>
      </c>
      <c r="G16" s="425">
        <v>349.43</v>
      </c>
      <c r="H16" s="425">
        <v>4.9400000000000004</v>
      </c>
      <c r="I16" s="417">
        <f>IF(AND('Diesel (1)'!I16="",'Diesel (2)'!I16=""),"",SUM('Diesel (1)'!I16,'Diesel (2)'!I16))</f>
        <v>0</v>
      </c>
      <c r="J16" s="423">
        <v>346.6</v>
      </c>
      <c r="K16" s="423">
        <v>353.2</v>
      </c>
      <c r="L16" s="423"/>
      <c r="M16" s="423">
        <v>360</v>
      </c>
      <c r="N16" s="186"/>
      <c r="O16" s="391">
        <v>360</v>
      </c>
      <c r="P16" s="391" t="s">
        <v>67</v>
      </c>
      <c r="Q16" s="139">
        <v>2000</v>
      </c>
    </row>
    <row r="17" spans="1:26" x14ac:dyDescent="0.2">
      <c r="A17" s="187" t="s">
        <v>1</v>
      </c>
      <c r="B17" s="117" t="s">
        <v>6</v>
      </c>
      <c r="C17" s="417">
        <f>IF(AND('Diesel (1)'!C17="",'Diesel (2)'!C17=""),"",SUM('Diesel (1)'!C17,'Diesel (2)'!C17))</f>
        <v>221</v>
      </c>
      <c r="D17" s="424">
        <f>IF(AND('Diesel (1)'!D17="",'Diesel (2)'!D17=""),"",MIN('Diesel (1)'!D17,'Diesel (2)'!D17))</f>
        <v>1</v>
      </c>
      <c r="E17" s="424">
        <f>IF(AND('Diesel (1)'!E17="",'Diesel (2)'!E17=""),"",MAX('Diesel (1)'!E17,'Diesel (2)'!E17))</f>
        <v>5.3</v>
      </c>
      <c r="F17" s="425">
        <v>3</v>
      </c>
      <c r="G17" s="425">
        <v>3.15</v>
      </c>
      <c r="H17" s="425">
        <v>0.98699999999999999</v>
      </c>
      <c r="I17" s="417">
        <f>IF(AND('Diesel (1)'!I17="",'Diesel (2)'!I17=""),"",SUM('Diesel (1)'!I17,'Diesel (2)'!I17))</f>
        <v>0</v>
      </c>
      <c r="J17" s="423">
        <v>2.5</v>
      </c>
      <c r="K17" s="423">
        <v>4.0999999999999996</v>
      </c>
      <c r="L17" s="423"/>
      <c r="M17" s="423">
        <v>8</v>
      </c>
      <c r="N17" s="184"/>
      <c r="O17" s="391">
        <v>8</v>
      </c>
      <c r="P17" s="391" t="s">
        <v>2</v>
      </c>
      <c r="Q17" s="139">
        <v>2006</v>
      </c>
    </row>
    <row r="18" spans="1:26" ht="22.5" x14ac:dyDescent="0.2">
      <c r="A18" s="135" t="s">
        <v>41</v>
      </c>
      <c r="B18" s="136" t="s">
        <v>9</v>
      </c>
      <c r="C18" s="417">
        <f>IF(AND('Diesel (1)'!C18="",'Diesel (2)'!C18=""),"",SUM('Diesel (1)'!C18,'Diesel (2)'!C18))</f>
        <v>221</v>
      </c>
      <c r="D18" s="424">
        <f>IF(AND('Diesel (1)'!D18="",'Diesel (2)'!D18=""),"",MIN('Diesel (1)'!D18,'Diesel (2)'!D18))</f>
        <v>2.16</v>
      </c>
      <c r="E18" s="424">
        <f>IF(AND('Diesel (1)'!E18="",'Diesel (2)'!E18=""),"",MAX('Diesel (1)'!E18,'Diesel (2)'!E18))</f>
        <v>10.3</v>
      </c>
      <c r="F18" s="425">
        <v>8.4</v>
      </c>
      <c r="G18" s="425">
        <v>7.95</v>
      </c>
      <c r="H18" s="425">
        <v>1.53</v>
      </c>
      <c r="I18" s="417">
        <f>IF(AND('Diesel (1)'!I18="",'Diesel (2)'!I18=""),"",SUM('Diesel (1)'!I18,'Diesel (2)'!I18))</f>
        <v>0</v>
      </c>
      <c r="J18" s="423">
        <v>7.44</v>
      </c>
      <c r="K18" s="423">
        <v>8.89</v>
      </c>
      <c r="L18" s="423"/>
      <c r="M18" s="423">
        <v>10</v>
      </c>
      <c r="N18" s="184"/>
      <c r="O18" s="391">
        <v>10</v>
      </c>
      <c r="P18" s="391" t="s">
        <v>352</v>
      </c>
      <c r="Q18" s="137">
        <v>2004</v>
      </c>
    </row>
    <row r="19" spans="1:26" x14ac:dyDescent="0.2">
      <c r="A19" s="188" t="s">
        <v>208</v>
      </c>
      <c r="B19" s="189" t="s">
        <v>209</v>
      </c>
      <c r="C19" s="417">
        <f>IF(AND('Diesel (1)'!C19="",'Diesel (2)'!C19=""),"",SUM('Diesel (1)'!C19,'Diesel (2)'!C19))</f>
        <v>221</v>
      </c>
      <c r="D19" s="424">
        <f>IF(AND('Diesel (1)'!D19="",'Diesel (2)'!D19=""),"",MIN('Diesel (1)'!D19,'Diesel (2)'!D19))</f>
        <v>5.3</v>
      </c>
      <c r="E19" s="424">
        <f>IF(AND('Diesel (1)'!E19="",'Diesel (2)'!E19=""),"",MAX('Diesel (1)'!E19,'Diesel (2)'!E19))</f>
        <v>7.1</v>
      </c>
      <c r="F19" s="425">
        <v>6.9</v>
      </c>
      <c r="G19" s="425">
        <v>6.87</v>
      </c>
      <c r="H19" s="425">
        <v>0.16800000000000001</v>
      </c>
      <c r="I19" s="417">
        <f>IF(AND('Diesel (1)'!I19="",'Diesel (2)'!I19=""),"",SUM('Diesel (1)'!I19,'Diesel (2)'!I19))</f>
        <v>0</v>
      </c>
      <c r="J19" s="423">
        <v>6.8</v>
      </c>
      <c r="K19" s="423">
        <v>6.9</v>
      </c>
      <c r="L19" s="423"/>
      <c r="M19" s="423">
        <v>7</v>
      </c>
      <c r="N19" s="190"/>
      <c r="O19" s="391" t="s">
        <v>376</v>
      </c>
      <c r="P19" s="391" t="s">
        <v>353</v>
      </c>
      <c r="Q19" s="139">
        <v>2009</v>
      </c>
    </row>
    <row r="20" spans="1:26" ht="22.5" x14ac:dyDescent="0.2">
      <c r="A20" s="270" t="s">
        <v>433</v>
      </c>
      <c r="B20" s="189" t="s">
        <v>221</v>
      </c>
      <c r="C20" s="417">
        <f>IF(AND('Diesel (1)'!C20="",'Diesel (2)'!C20=""),"",SUM('Diesel (1)'!C20,'Diesel (2)'!C20))</f>
        <v>0</v>
      </c>
      <c r="D20" s="424">
        <f>IF(AND('Diesel (1)'!D20="",'Diesel (2)'!D20=""),"",MIN('Diesel (1)'!D20,'Diesel (2)'!D20))</f>
        <v>0</v>
      </c>
      <c r="E20" s="424">
        <f>IF(AND('Diesel (1)'!E20="",'Diesel (2)'!E20=""),"",MAX('Diesel (1)'!E20,'Diesel (2)'!E20))</f>
        <v>0</v>
      </c>
      <c r="F20" s="425">
        <v>0</v>
      </c>
      <c r="G20" s="425">
        <v>0</v>
      </c>
      <c r="H20" s="425">
        <v>0</v>
      </c>
      <c r="I20" s="417">
        <f>IF(AND('Diesel (1)'!I20="",'Diesel (2)'!I20=""),"",SUM('Diesel (1)'!I20,'Diesel (2)'!I20))</f>
        <v>0</v>
      </c>
      <c r="J20" s="423">
        <v>0</v>
      </c>
      <c r="K20" s="423">
        <v>0</v>
      </c>
      <c r="L20" s="423"/>
      <c r="M20" s="423"/>
      <c r="N20" s="190"/>
      <c r="O20" s="391">
        <v>2</v>
      </c>
      <c r="P20" s="391" t="s">
        <v>429</v>
      </c>
      <c r="Q20" s="139">
        <v>2011</v>
      </c>
    </row>
    <row r="21" spans="1:26" s="22" customFormat="1" ht="7.5" customHeight="1" x14ac:dyDescent="0.2">
      <c r="A21" s="191"/>
      <c r="B21" s="191"/>
      <c r="C21" s="191"/>
      <c r="D21" s="191"/>
      <c r="E21" s="191"/>
      <c r="F21" s="191"/>
      <c r="G21" s="191"/>
      <c r="H21" s="191"/>
      <c r="I21" s="191"/>
      <c r="J21" s="191"/>
      <c r="K21" s="191"/>
      <c r="L21" s="191"/>
      <c r="M21" s="191"/>
      <c r="N21" s="191"/>
      <c r="O21" s="192"/>
      <c r="P21" s="192"/>
      <c r="Q21" s="193"/>
      <c r="R21" s="75"/>
      <c r="S21" s="75"/>
      <c r="T21" s="75"/>
      <c r="U21" s="192"/>
      <c r="V21" s="192"/>
      <c r="W21" s="193"/>
      <c r="X21" s="75"/>
      <c r="Y21" s="75"/>
      <c r="Z21" s="75"/>
    </row>
    <row r="22" spans="1:26" s="22" customFormat="1" ht="15" customHeight="1" x14ac:dyDescent="0.25">
      <c r="A22" s="194" t="s">
        <v>74</v>
      </c>
      <c r="B22" s="144"/>
      <c r="C22" s="144"/>
      <c r="D22" s="144"/>
      <c r="E22" s="144"/>
      <c r="F22" s="144"/>
      <c r="G22" s="144"/>
      <c r="H22" s="144"/>
      <c r="I22" s="144"/>
      <c r="J22" s="144"/>
      <c r="K22" s="144"/>
      <c r="L22" s="144"/>
    </row>
    <row r="23" spans="1:26" ht="7.5" customHeight="1" x14ac:dyDescent="0.2">
      <c r="A23" s="12"/>
      <c r="B23" s="12"/>
      <c r="C23" s="12"/>
      <c r="D23" s="12"/>
      <c r="E23" s="12"/>
      <c r="F23" s="12"/>
      <c r="G23" s="12"/>
      <c r="H23" s="12"/>
      <c r="I23" s="12"/>
      <c r="J23" s="12"/>
      <c r="K23" s="12"/>
      <c r="L23" s="12"/>
    </row>
    <row r="24" spans="1:26" ht="15.75" customHeight="1" x14ac:dyDescent="0.2">
      <c r="A24" s="496" t="s">
        <v>43</v>
      </c>
      <c r="B24" s="634"/>
      <c r="C24" s="634"/>
      <c r="D24" s="634"/>
      <c r="E24" s="12"/>
      <c r="F24" s="12"/>
      <c r="G24" s="12"/>
      <c r="H24" s="12"/>
      <c r="I24" s="12"/>
      <c r="J24" s="12"/>
      <c r="K24" s="12"/>
      <c r="L24" s="12"/>
    </row>
    <row r="25" spans="1:26" s="180" customFormat="1" ht="13.5" customHeight="1" x14ac:dyDescent="0.2">
      <c r="A25" s="136" t="s">
        <v>44</v>
      </c>
      <c r="B25" s="413">
        <f>'Diesel (1)'!B25+'Diesel (2)'!B25</f>
        <v>28</v>
      </c>
      <c r="C25" s="136" t="s">
        <v>49</v>
      </c>
      <c r="D25" s="413">
        <f>'Diesel (1)'!D25+'Diesel (2)'!D25</f>
        <v>5</v>
      </c>
      <c r="E25" s="635" t="s">
        <v>375</v>
      </c>
      <c r="F25" s="636"/>
      <c r="G25" s="636"/>
      <c r="H25" s="636"/>
      <c r="I25" s="636"/>
      <c r="J25" s="636"/>
      <c r="K25" s="636"/>
      <c r="L25" s="636"/>
      <c r="M25" s="636"/>
      <c r="N25" s="636"/>
    </row>
    <row r="26" spans="1:26" s="180" customFormat="1" ht="13.5" customHeight="1" x14ac:dyDescent="0.2">
      <c r="A26" s="136" t="s">
        <v>45</v>
      </c>
      <c r="B26" s="413">
        <f>'Diesel (1)'!B26+'Diesel (2)'!B26</f>
        <v>28</v>
      </c>
      <c r="C26" s="136" t="s">
        <v>12</v>
      </c>
      <c r="D26" s="413">
        <f>'Diesel (1)'!D26+'Diesel (2)'!D26</f>
        <v>22</v>
      </c>
      <c r="E26" s="635"/>
      <c r="F26" s="636"/>
      <c r="G26" s="636"/>
      <c r="H26" s="636"/>
      <c r="I26" s="636"/>
      <c r="J26" s="636"/>
      <c r="K26" s="636"/>
      <c r="L26" s="636"/>
      <c r="M26" s="636"/>
      <c r="N26" s="636"/>
    </row>
    <row r="27" spans="1:26" s="180" customFormat="1" ht="13.5" customHeight="1" x14ac:dyDescent="0.2">
      <c r="A27" s="136" t="s">
        <v>46</v>
      </c>
      <c r="B27" s="413">
        <f>'Diesel (1)'!B27+'Diesel (2)'!B27</f>
        <v>0</v>
      </c>
      <c r="C27" s="136" t="s">
        <v>13</v>
      </c>
      <c r="D27" s="413">
        <f>'Diesel (1)'!D27+'Diesel (2)'!D27</f>
        <v>27</v>
      </c>
      <c r="E27" s="635" t="s">
        <v>3</v>
      </c>
      <c r="F27" s="636"/>
      <c r="G27" s="636"/>
      <c r="H27" s="636"/>
      <c r="I27" s="636"/>
      <c r="J27" s="636"/>
      <c r="K27" s="636"/>
      <c r="L27" s="636"/>
      <c r="M27" s="636"/>
      <c r="N27" s="636"/>
    </row>
    <row r="28" spans="1:26" s="180" customFormat="1" ht="13.5" customHeight="1" x14ac:dyDescent="0.2">
      <c r="A28" s="136" t="s">
        <v>11</v>
      </c>
      <c r="B28" s="413">
        <f>'Diesel (1)'!B28+'Diesel (2)'!B28</f>
        <v>0</v>
      </c>
      <c r="C28" s="136" t="s">
        <v>50</v>
      </c>
      <c r="D28" s="413">
        <f>'Diesel (1)'!D28+'Diesel (2)'!D28</f>
        <v>0</v>
      </c>
      <c r="E28" s="635" t="s">
        <v>356</v>
      </c>
      <c r="F28" s="636"/>
      <c r="G28" s="636"/>
      <c r="H28" s="636"/>
      <c r="I28" s="636"/>
      <c r="J28" s="636"/>
      <c r="K28" s="636"/>
      <c r="L28" s="636"/>
      <c r="M28" s="636"/>
      <c r="N28" s="636"/>
    </row>
    <row r="29" spans="1:26" s="180" customFormat="1" ht="13.5" customHeight="1" x14ac:dyDescent="0.2">
      <c r="A29" s="136" t="s">
        <v>47</v>
      </c>
      <c r="B29" s="413">
        <f>'Diesel (1)'!B29+'Diesel (2)'!B29</f>
        <v>0</v>
      </c>
      <c r="C29" s="136" t="s">
        <v>14</v>
      </c>
      <c r="D29" s="413">
        <f>'Diesel (1)'!D29+'Diesel (2)'!D29</f>
        <v>42</v>
      </c>
      <c r="E29" s="635"/>
      <c r="F29" s="636"/>
      <c r="G29" s="636"/>
      <c r="H29" s="636"/>
      <c r="I29" s="636"/>
      <c r="J29" s="636"/>
      <c r="K29" s="636"/>
      <c r="L29" s="636"/>
      <c r="M29" s="636"/>
      <c r="N29" s="636"/>
    </row>
    <row r="30" spans="1:26" s="180" customFormat="1" ht="13.5" customHeight="1" thickBot="1" x14ac:dyDescent="0.25">
      <c r="A30" s="136" t="s">
        <v>48</v>
      </c>
      <c r="B30" s="413">
        <f>'Diesel (1)'!B30+'Diesel (2)'!B30</f>
        <v>55</v>
      </c>
      <c r="C30" s="136" t="s">
        <v>51</v>
      </c>
      <c r="D30" s="413">
        <f>'Diesel (1)'!D30+'Diesel (2)'!D30</f>
        <v>14</v>
      </c>
      <c r="E30" s="635" t="s">
        <v>374</v>
      </c>
      <c r="F30" s="636"/>
      <c r="G30" s="636"/>
      <c r="H30" s="636"/>
      <c r="I30" s="636"/>
      <c r="J30" s="636"/>
      <c r="K30" s="636"/>
      <c r="L30" s="636"/>
      <c r="M30" s="636"/>
      <c r="N30" s="636"/>
    </row>
    <row r="31" spans="1:26" ht="13.5" customHeight="1" thickBot="1" x14ac:dyDescent="0.25">
      <c r="C31" s="195" t="s">
        <v>273</v>
      </c>
      <c r="D31" s="261">
        <f>SUM(B25:B30,D25:D30)</f>
        <v>221</v>
      </c>
      <c r="E31" s="635" t="s">
        <v>432</v>
      </c>
      <c r="F31" s="636"/>
      <c r="G31" s="636"/>
      <c r="H31" s="636"/>
      <c r="I31" s="636"/>
      <c r="J31" s="636"/>
      <c r="K31" s="636"/>
      <c r="L31" s="636"/>
      <c r="M31" s="636"/>
      <c r="N31" s="636"/>
    </row>
    <row r="32" spans="1:26" ht="6.75" customHeight="1" x14ac:dyDescent="0.2"/>
    <row r="33" spans="1:14" ht="12" customHeight="1" x14ac:dyDescent="0.2">
      <c r="A33" s="196" t="s">
        <v>96</v>
      </c>
      <c r="B33" s="22"/>
      <c r="C33" s="21"/>
      <c r="D33" s="22"/>
      <c r="E33" s="22"/>
      <c r="F33" s="22"/>
      <c r="G33" s="22"/>
      <c r="H33" s="22"/>
      <c r="I33" s="22"/>
      <c r="J33" s="22"/>
      <c r="K33" s="22"/>
      <c r="L33" s="22"/>
      <c r="M33" s="22"/>
    </row>
    <row r="34" spans="1:14" ht="47.25" customHeight="1" x14ac:dyDescent="0.2">
      <c r="A34" s="638"/>
      <c r="B34" s="639"/>
      <c r="C34" s="639"/>
      <c r="D34" s="639"/>
      <c r="E34" s="639"/>
      <c r="F34" s="639"/>
      <c r="G34" s="639"/>
      <c r="H34" s="639"/>
      <c r="I34" s="639"/>
      <c r="J34" s="639"/>
      <c r="K34" s="639"/>
      <c r="L34" s="639"/>
      <c r="M34" s="639"/>
      <c r="N34" s="640"/>
    </row>
    <row r="35" spans="1:14" ht="9.75" customHeight="1" x14ac:dyDescent="0.2">
      <c r="A35" s="144"/>
      <c r="B35" s="144"/>
      <c r="C35" s="144"/>
      <c r="D35" s="144"/>
      <c r="E35" s="144"/>
      <c r="F35" s="144"/>
      <c r="G35" s="144"/>
      <c r="H35" s="144"/>
      <c r="I35" s="144"/>
      <c r="J35" s="144"/>
      <c r="K35" s="144"/>
      <c r="L35" s="144"/>
      <c r="M35" s="22"/>
    </row>
    <row r="36" spans="1:14" ht="8.25" customHeight="1" x14ac:dyDescent="0.2">
      <c r="A36" s="146"/>
    </row>
    <row r="37" spans="1:14" ht="21.75" customHeight="1" x14ac:dyDescent="0.25">
      <c r="A37" s="148" t="s">
        <v>73</v>
      </c>
      <c r="J37" s="284" t="s">
        <v>838</v>
      </c>
    </row>
    <row r="38" spans="1:14" ht="10.5" customHeight="1" x14ac:dyDescent="0.2"/>
    <row r="39" spans="1:14" ht="15" customHeight="1" x14ac:dyDescent="0.2">
      <c r="A39" s="86" t="s">
        <v>54</v>
      </c>
      <c r="B39" s="86" t="s">
        <v>20</v>
      </c>
      <c r="C39" s="614" t="s">
        <v>350</v>
      </c>
      <c r="D39" s="641"/>
      <c r="E39" s="641"/>
      <c r="F39" s="641"/>
      <c r="G39" s="641"/>
      <c r="H39" s="641"/>
      <c r="I39" s="617"/>
      <c r="J39" s="614" t="s">
        <v>70</v>
      </c>
      <c r="K39" s="621"/>
      <c r="L39" s="621"/>
      <c r="M39" s="637"/>
      <c r="N39" s="149"/>
    </row>
    <row r="40" spans="1:14" ht="27" customHeight="1" x14ac:dyDescent="0.2">
      <c r="A40" s="87"/>
      <c r="B40" s="87"/>
      <c r="C40" s="415" t="s">
        <v>63</v>
      </c>
      <c r="D40" s="415" t="s">
        <v>72</v>
      </c>
      <c r="E40" s="415" t="s">
        <v>64</v>
      </c>
      <c r="F40" s="614" t="s">
        <v>68</v>
      </c>
      <c r="G40" s="617"/>
      <c r="H40" s="415"/>
      <c r="I40" s="642"/>
      <c r="J40" s="609" t="s">
        <v>867</v>
      </c>
      <c r="K40" s="642" t="s">
        <v>71</v>
      </c>
      <c r="L40" s="607" t="s">
        <v>76</v>
      </c>
      <c r="M40" s="608"/>
    </row>
    <row r="41" spans="1:14" ht="15" customHeight="1" x14ac:dyDescent="0.2">
      <c r="A41" s="87"/>
      <c r="B41" s="88"/>
      <c r="C41" s="415"/>
      <c r="D41" s="415"/>
      <c r="E41" s="415"/>
      <c r="F41" s="415" t="s">
        <v>22</v>
      </c>
      <c r="G41" s="415" t="s">
        <v>23</v>
      </c>
      <c r="H41" s="415" t="s">
        <v>69</v>
      </c>
      <c r="I41" s="643"/>
      <c r="J41" s="610"/>
      <c r="K41" s="643"/>
      <c r="L41" s="644"/>
      <c r="M41" s="645"/>
    </row>
    <row r="42" spans="1:14" ht="15" customHeight="1" x14ac:dyDescent="0.2">
      <c r="A42" s="197" t="str">
        <f>'Methods&amp;Limits'!A81</f>
        <v>Cetane number</v>
      </c>
      <c r="B42" s="141" t="str">
        <f>'Methods&amp;Limits'!B81</f>
        <v>--</v>
      </c>
      <c r="C42" s="198" t="str">
        <f>'Methods&amp;Limits'!E81</f>
        <v>EN-ISO 5165</v>
      </c>
      <c r="D42" s="198">
        <f>'Methods&amp;Limits'!F81</f>
        <v>1998</v>
      </c>
      <c r="E42" s="199">
        <f>'Methods&amp;Limits'!G81</f>
        <v>4.3</v>
      </c>
      <c r="F42" s="199">
        <f>'Methods&amp;Limits'!H81</f>
        <v>48.463000000000001</v>
      </c>
      <c r="G42" s="199"/>
      <c r="H42" s="262" t="str">
        <f>IF(D14="","",IF(D14&lt;F42,"Yes",""))</f>
        <v/>
      </c>
      <c r="I42" s="422"/>
      <c r="J42" s="274"/>
      <c r="K42" s="274"/>
      <c r="L42" s="625"/>
      <c r="M42" s="626"/>
    </row>
    <row r="43" spans="1:14" ht="15" customHeight="1" x14ac:dyDescent="0.2">
      <c r="A43" s="200" t="str">
        <f>'Methods&amp;Limits'!A82</f>
        <v>Density at 15 oC</v>
      </c>
      <c r="B43" s="201" t="str">
        <f>'Methods&amp;Limits'!B82</f>
        <v>kg/m3</v>
      </c>
      <c r="C43" s="198" t="str">
        <f>'Methods&amp;Limits'!E82</f>
        <v>EN-ISO 3675</v>
      </c>
      <c r="D43" s="198">
        <f>'Methods&amp;Limits'!F82</f>
        <v>1998</v>
      </c>
      <c r="E43" s="199">
        <f>'Methods&amp;Limits'!G82</f>
        <v>1.2</v>
      </c>
      <c r="F43" s="199">
        <f>'Methods&amp;Limits'!H82</f>
        <v>0</v>
      </c>
      <c r="G43" s="199">
        <f>'Methods&amp;Limits'!I82</f>
        <v>845.70799999999997</v>
      </c>
      <c r="H43" s="262" t="str">
        <f>IF(E15="","",IF(E15&gt;G43,"Yes",""))</f>
        <v/>
      </c>
      <c r="I43" s="422"/>
      <c r="J43" s="274"/>
      <c r="K43" s="274"/>
      <c r="L43" s="625"/>
      <c r="M43" s="626"/>
    </row>
    <row r="44" spans="1:14" ht="15" customHeight="1" x14ac:dyDescent="0.2">
      <c r="A44" s="202"/>
      <c r="B44" s="203"/>
      <c r="C44" s="198" t="str">
        <f>'Methods&amp;Limits'!E83</f>
        <v>EN-ISO 12185</v>
      </c>
      <c r="D44" s="198">
        <f>'Methods&amp;Limits'!F83</f>
        <v>1996</v>
      </c>
      <c r="E44" s="199">
        <f>'Methods&amp;Limits'!G83</f>
        <v>0.50847457627110937</v>
      </c>
      <c r="F44" s="199">
        <f>'Methods&amp;Limits'!H83</f>
        <v>0</v>
      </c>
      <c r="G44" s="199">
        <f>'Methods&amp;Limits'!I83</f>
        <v>845.3</v>
      </c>
      <c r="H44" s="262" t="str">
        <f>IF(E15="","",IF(E15&gt;G44,"Yes",""))</f>
        <v/>
      </c>
      <c r="I44" s="422"/>
      <c r="J44" s="274"/>
      <c r="K44" s="274"/>
      <c r="L44" s="625"/>
      <c r="M44" s="626"/>
    </row>
    <row r="45" spans="1:14" ht="15" customHeight="1" x14ac:dyDescent="0.2">
      <c r="A45" s="197" t="str">
        <f>'Methods&amp;Limits'!A84</f>
        <v>Distillation -- 95% Point</v>
      </c>
      <c r="B45" s="204" t="str">
        <f>'Methods&amp;Limits'!B84</f>
        <v>oC</v>
      </c>
      <c r="C45" s="198" t="str">
        <f>'Methods&amp;Limits'!E84</f>
        <v>EN-ISO 3405</v>
      </c>
      <c r="D45" s="198">
        <f>'Methods&amp;Limits'!F84</f>
        <v>2000</v>
      </c>
      <c r="E45" s="199">
        <f>'Methods&amp;Limits'!G84</f>
        <v>10</v>
      </c>
      <c r="F45" s="199">
        <f>'Methods&amp;Limits'!H84</f>
        <v>0</v>
      </c>
      <c r="G45" s="199">
        <f>'Methods&amp;Limits'!I84</f>
        <v>365.9</v>
      </c>
      <c r="H45" s="262" t="str">
        <f>IF(E16="","",IF(E16&gt;G45,"Yes",""))</f>
        <v/>
      </c>
      <c r="I45" s="422"/>
      <c r="J45" s="274"/>
      <c r="K45" s="274"/>
      <c r="L45" s="625"/>
      <c r="M45" s="626"/>
    </row>
    <row r="46" spans="1:14" ht="15" customHeight="1" x14ac:dyDescent="0.2">
      <c r="A46" s="200" t="str">
        <f>'Methods&amp;Limits'!A85</f>
        <v>Polycyclic aromatic hydrocarbons</v>
      </c>
      <c r="B46" s="201" t="str">
        <f>'Methods&amp;Limits'!B85</f>
        <v>% (m/m)</v>
      </c>
      <c r="C46" s="198" t="str">
        <f>'Methods&amp;Limits'!E85</f>
        <v>EN 12916</v>
      </c>
      <c r="D46" s="198">
        <f>'Methods&amp;Limits'!F85</f>
        <v>2006</v>
      </c>
      <c r="E46" s="199">
        <f>'Methods&amp;Limits'!G85</f>
        <v>1.9</v>
      </c>
      <c r="F46" s="199">
        <f>'Methods&amp;Limits'!H85</f>
        <v>0</v>
      </c>
      <c r="G46" s="199">
        <f>'Methods&amp;Limits'!I85</f>
        <v>12.121</v>
      </c>
      <c r="H46" s="262" t="str">
        <f>IF(E17="","",IF(E17&gt;G46,"Yes",""))</f>
        <v/>
      </c>
      <c r="I46" s="422"/>
      <c r="J46" s="274"/>
      <c r="K46" s="274"/>
      <c r="L46" s="625"/>
      <c r="M46" s="626"/>
    </row>
    <row r="47" spans="1:14" ht="15" customHeight="1" x14ac:dyDescent="0.2">
      <c r="A47" s="152" t="str">
        <f>'Methods&amp;Limits'!A86</f>
        <v>Sulphur content (sulphur free, from 2005)</v>
      </c>
      <c r="B47" s="212" t="str">
        <f>'Methods&amp;Limits'!B86</f>
        <v>mg/kg</v>
      </c>
      <c r="C47" s="211" t="str">
        <f>'Methods&amp;Limits'!E86</f>
        <v>EN-ISO 20846</v>
      </c>
      <c r="D47" s="198">
        <f>'Methods&amp;Limits'!F86</f>
        <v>2004</v>
      </c>
      <c r="E47" s="199">
        <f>'Methods&amp;Limits'!G86</f>
        <v>2.2000000000000002</v>
      </c>
      <c r="F47" s="199">
        <f>'Methods&amp;Limits'!H86</f>
        <v>0</v>
      </c>
      <c r="G47" s="199">
        <f>'Methods&amp;Limits'!I86</f>
        <v>11.298</v>
      </c>
      <c r="H47" s="262" t="str">
        <f>IF(E18="","",IF(E18&gt;G47,"Yes",""))</f>
        <v/>
      </c>
      <c r="I47" s="422"/>
      <c r="J47" s="274"/>
      <c r="K47" s="274"/>
      <c r="L47" s="625"/>
      <c r="M47" s="626"/>
    </row>
    <row r="48" spans="1:14" ht="15" customHeight="1" x14ac:dyDescent="0.2">
      <c r="A48" s="155"/>
      <c r="B48" s="213"/>
      <c r="C48" s="271" t="str">
        <f>'Methods&amp;Limits'!E87</f>
        <v>EN-ISO 20884</v>
      </c>
      <c r="D48" s="198">
        <f>'Methods&amp;Limits'!F87</f>
        <v>2004</v>
      </c>
      <c r="E48" s="199">
        <f>'Methods&amp;Limits'!G87</f>
        <v>3.1</v>
      </c>
      <c r="F48" s="199">
        <f>'Methods&amp;Limits'!H87</f>
        <v>0</v>
      </c>
      <c r="G48" s="199">
        <f>'Methods&amp;Limits'!I87</f>
        <v>11.829000000000001</v>
      </c>
      <c r="H48" s="262" t="str">
        <f>IF(E18="","",IF(E18&gt;G48,"Yes",""))</f>
        <v/>
      </c>
      <c r="I48" s="422"/>
      <c r="J48" s="274"/>
      <c r="K48" s="274"/>
      <c r="L48" s="625"/>
      <c r="M48" s="626"/>
    </row>
    <row r="49" spans="1:13" ht="15" customHeight="1" x14ac:dyDescent="0.2">
      <c r="A49" s="188" t="str">
        <f>'Methods&amp;Limits'!A88</f>
        <v>FAME Content</v>
      </c>
      <c r="B49" s="189" t="str">
        <f>'Methods&amp;Limits'!B88</f>
        <v>% V/V</v>
      </c>
      <c r="C49" s="198" t="str">
        <f>'Methods&amp;Limits'!E88</f>
        <v>EN14078</v>
      </c>
      <c r="D49" s="198">
        <f>'Methods&amp;Limits'!F88</f>
        <v>2009</v>
      </c>
      <c r="E49" s="199">
        <f>'Methods&amp;Limits'!G88</f>
        <v>0.5</v>
      </c>
      <c r="F49" s="199">
        <f>'Methods&amp;Limits'!H88</f>
        <v>0</v>
      </c>
      <c r="G49" s="199">
        <f>'Methods&amp;Limits'!I88</f>
        <v>7.2949999999999999</v>
      </c>
      <c r="H49" s="262" t="str">
        <f>IF(E19="","",IF(E19&gt;G49,"Yes",""))</f>
        <v/>
      </c>
      <c r="I49" s="422"/>
      <c r="J49" s="274"/>
      <c r="K49" s="274"/>
      <c r="L49" s="625"/>
      <c r="M49" s="626"/>
    </row>
    <row r="50" spans="1:13" x14ac:dyDescent="0.2">
      <c r="A50" s="627" t="str">
        <f>'Methods&amp;Limits'!A89</f>
        <v>Manganese</v>
      </c>
      <c r="B50" s="629" t="str">
        <f>'Methods&amp;Limits'!B89</f>
        <v>mg/l</v>
      </c>
      <c r="C50" s="275" t="s">
        <v>430</v>
      </c>
      <c r="D50" s="198">
        <v>2011</v>
      </c>
      <c r="E50" s="273">
        <f>'Methods&amp;Limits'!G89</f>
        <v>1.53</v>
      </c>
      <c r="F50" s="199">
        <f>'Methods&amp;Limits'!H89</f>
        <v>0</v>
      </c>
      <c r="G50" s="389">
        <f>'Methods&amp;Limits'!I89</f>
        <v>2.9026999999999998</v>
      </c>
      <c r="H50" s="262" t="str">
        <f>IF(E20="","",IF(E20&gt;G50,"Yes",""))</f>
        <v/>
      </c>
      <c r="I50" s="422"/>
      <c r="J50" s="274"/>
      <c r="K50" s="274"/>
      <c r="L50" s="625"/>
      <c r="M50" s="626"/>
    </row>
    <row r="51" spans="1:13" x14ac:dyDescent="0.2">
      <c r="A51" s="628"/>
      <c r="B51" s="630"/>
      <c r="C51" s="275" t="s">
        <v>431</v>
      </c>
      <c r="D51" s="272">
        <f>'Methods&amp;Limits'!F89</f>
        <v>2011</v>
      </c>
      <c r="E51" s="273">
        <f>'Methods&amp;Limits'!G90</f>
        <v>1.76</v>
      </c>
      <c r="F51" s="389">
        <f>'Methods&amp;Limits'!H89</f>
        <v>0</v>
      </c>
      <c r="G51" s="389">
        <f>'Methods&amp;Limits'!I90</f>
        <v>3.0384000000000002</v>
      </c>
      <c r="H51" s="262" t="str">
        <f>IF(E20="","",IF(E20&gt;G51,"Yes",""))</f>
        <v/>
      </c>
      <c r="I51" s="422"/>
      <c r="J51" s="274"/>
      <c r="K51" s="274"/>
      <c r="L51" s="625"/>
      <c r="M51" s="626"/>
    </row>
    <row r="52" spans="1:13" ht="15" customHeight="1" x14ac:dyDescent="0.2"/>
    <row r="53" spans="1:13" x14ac:dyDescent="0.2"/>
  </sheetData>
  <sheetProtection algorithmName="SHA-512" hashValue="nWlQkR7xH/xVGpLM1Uez81O0jakxICEAqXjQ9sZSIAuyD0FD1pJwyOPU+Tph1meoJzMuzMKZS7NAHgyU06cO8Q==" saltValue="rf5o4Dhnhkq5oh8rbGBw1Q==" spinCount="100000" sheet="1" objects="1" scenarios="1" sort="0"/>
  <customSheetViews>
    <customSheetView guid="{F9B0EF6A-EDAD-43FD-9C3C-2B5A9DD114F5}">
      <selection activeCell="G13" sqref="G13"/>
      <pageMargins left="0.75" right="0.75" top="1" bottom="1" header="0.4921259845" footer="0.4921259845"/>
      <pageSetup paperSize="9" scale="57" fitToHeight="2" orientation="landscape" r:id="rId1"/>
      <headerFooter alignWithMargins="0">
        <oddHeader>&amp;L&amp;F&amp;C&amp;[Diesel (9)</oddHeader>
        <oddFooter>&amp;L&amp;D&amp;CPage &amp;P of &amp;N</oddFooter>
      </headerFooter>
    </customSheetView>
  </customSheetViews>
  <mergeCells count="39">
    <mergeCell ref="L50:M50"/>
    <mergeCell ref="L49:M49"/>
    <mergeCell ref="L46:M46"/>
    <mergeCell ref="F40:G40"/>
    <mergeCell ref="I40:I41"/>
    <mergeCell ref="J40:J41"/>
    <mergeCell ref="K40:K41"/>
    <mergeCell ref="L40:M41"/>
    <mergeCell ref="A24:D24"/>
    <mergeCell ref="E25:N26"/>
    <mergeCell ref="B3:D3"/>
    <mergeCell ref="B4:D4"/>
    <mergeCell ref="B5:D5"/>
    <mergeCell ref="L12:M12"/>
    <mergeCell ref="N12:O12"/>
    <mergeCell ref="L51:M51"/>
    <mergeCell ref="A50:A51"/>
    <mergeCell ref="B50:B51"/>
    <mergeCell ref="E27:N27"/>
    <mergeCell ref="E28:N29"/>
    <mergeCell ref="E30:N30"/>
    <mergeCell ref="L43:M43"/>
    <mergeCell ref="L45:M45"/>
    <mergeCell ref="A34:N34"/>
    <mergeCell ref="C39:I39"/>
    <mergeCell ref="J39:M39"/>
    <mergeCell ref="L42:M42"/>
    <mergeCell ref="L44:M44"/>
    <mergeCell ref="L47:M47"/>
    <mergeCell ref="E31:N31"/>
    <mergeCell ref="L48:M48"/>
    <mergeCell ref="P12:Q12"/>
    <mergeCell ref="B6:D6"/>
    <mergeCell ref="C11:K12"/>
    <mergeCell ref="B8:D8"/>
    <mergeCell ref="B7:D7"/>
    <mergeCell ref="G3:Q10"/>
    <mergeCell ref="L11:O11"/>
    <mergeCell ref="P11:Q11"/>
  </mergeCells>
  <phoneticPr fontId="0" type="noConversion"/>
  <dataValidations count="2">
    <dataValidation type="whole" operator="greaterThanOrEqual" allowBlank="1" showInputMessage="1" showErrorMessage="1" sqref="C14:C20 I14:I20 B25:B30 D25:D30">
      <formula1>0</formula1>
    </dataValidation>
    <dataValidation type="decimal" operator="greaterThanOrEqual" allowBlank="1" showInputMessage="1" showErrorMessage="1" sqref="D14:H20 J14:M20">
      <formula1>0</formula1>
    </dataValidation>
  </dataValidations>
  <hyperlinks>
    <hyperlink ref="R1" location="'Submission Report'!A1" display="&lt;-- GO BACK"/>
  </hyperlinks>
  <pageMargins left="0.75" right="0.75" top="1" bottom="1" header="0.4921259845" footer="0.4921259845"/>
  <pageSetup paperSize="9" scale="52" fitToHeight="2" orientation="landscape" r:id="rId2"/>
  <headerFooter alignWithMargins="0">
    <oddHeader>&amp;L&amp;F&amp;C&amp;[Diesel (9)</oddHeader>
    <oddFooter>&amp;L&amp;D&amp;CPage &amp;P of &amp;N</oddFooter>
  </headerFooter>
  <rowBreaks count="1" manualBreakCount="1">
    <brk id="53" max="16"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Z53"/>
  <sheetViews>
    <sheetView showGridLines="0" zoomScaleNormal="100" workbookViewId="0"/>
  </sheetViews>
  <sheetFormatPr defaultColWidth="0" defaultRowHeight="12.75" zeroHeight="1" x14ac:dyDescent="0.2"/>
  <cols>
    <col min="1" max="1" width="36.85546875" style="4" customWidth="1"/>
    <col min="2" max="2" width="6.7109375" style="4" customWidth="1"/>
    <col min="3" max="3" width="20" style="4" customWidth="1"/>
    <col min="4" max="4" width="8.42578125" style="4" bestFit="1" customWidth="1"/>
    <col min="5" max="5" width="19.42578125" style="4" bestFit="1" customWidth="1"/>
    <col min="6" max="7" width="10.28515625" style="4" customWidth="1"/>
    <col min="8" max="8" width="10.85546875" style="4" bestFit="1" customWidth="1"/>
    <col min="9" max="9" width="12" style="4" bestFit="1" customWidth="1"/>
    <col min="10" max="10" width="12.28515625" style="4" customWidth="1"/>
    <col min="11" max="11" width="11.5703125" style="4" customWidth="1"/>
    <col min="12" max="12" width="10.28515625" style="4" customWidth="1"/>
    <col min="13" max="13" width="11" style="4" customWidth="1"/>
    <col min="14" max="14" width="8.85546875" style="4" bestFit="1" customWidth="1"/>
    <col min="15" max="15" width="11.85546875" style="4" customWidth="1"/>
    <col min="16" max="16" width="12.28515625" style="4" customWidth="1"/>
    <col min="17" max="17" width="31.42578125" style="4" customWidth="1"/>
    <col min="18" max="18" width="18.7109375" style="4" customWidth="1"/>
    <col min="19" max="19" width="6.28515625" style="4" bestFit="1" customWidth="1"/>
    <col min="20" max="20" width="19.42578125" style="4" hidden="1" customWidth="1"/>
    <col min="21" max="21" width="10.42578125" style="4" hidden="1" customWidth="1"/>
    <col min="22" max="22" width="10.85546875" style="4" hidden="1" customWidth="1"/>
    <col min="23" max="23" width="12" style="4" hidden="1" customWidth="1"/>
    <col min="24" max="24" width="13.7109375" style="4" hidden="1" customWidth="1"/>
    <col min="25" max="25" width="8.140625" style="4" hidden="1" customWidth="1"/>
    <col min="26" max="26" width="41.42578125" style="4" hidden="1" customWidth="1"/>
    <col min="27" max="16384" width="0" style="4" hidden="1"/>
  </cols>
  <sheetData>
    <row r="1" spans="1:18" s="177" customFormat="1" ht="21" customHeight="1" x14ac:dyDescent="0.25">
      <c r="A1" s="77" t="s">
        <v>354</v>
      </c>
      <c r="R1" s="288" t="s">
        <v>860</v>
      </c>
    </row>
    <row r="2" spans="1:18" ht="3.75" customHeight="1" x14ac:dyDescent="0.2">
      <c r="A2" s="12"/>
      <c r="B2" s="12"/>
      <c r="C2" s="12"/>
      <c r="D2" s="12"/>
      <c r="E2" s="12"/>
      <c r="F2" s="12"/>
      <c r="G2" s="12"/>
      <c r="H2" s="12"/>
      <c r="I2" s="12"/>
      <c r="J2" s="12"/>
      <c r="K2" s="12"/>
      <c r="L2" s="12"/>
    </row>
    <row r="3" spans="1:18" ht="14.25" customHeight="1" x14ac:dyDescent="0.2">
      <c r="A3" s="418" t="s">
        <v>18</v>
      </c>
      <c r="B3" s="658" t="str">
        <f>IF(LEN('Contacts&amp;Annual Summary'!C9) &gt; 1,'Contacts&amp;Annual Summary'!C9,"")</f>
        <v>Slovakia</v>
      </c>
      <c r="C3" s="659"/>
      <c r="D3" s="660"/>
      <c r="G3" s="655" t="s">
        <v>355</v>
      </c>
      <c r="H3" s="656"/>
      <c r="I3" s="656"/>
      <c r="J3" s="656"/>
      <c r="K3" s="656"/>
      <c r="L3" s="656"/>
      <c r="M3" s="656"/>
      <c r="N3" s="656"/>
      <c r="O3" s="656"/>
      <c r="P3" s="656"/>
      <c r="Q3" s="656"/>
    </row>
    <row r="4" spans="1:18" ht="14.25" customHeight="1" x14ac:dyDescent="0.2">
      <c r="A4" s="418" t="s">
        <v>53</v>
      </c>
      <c r="B4" s="658">
        <f>'Contacts&amp;Annual Summary'!C8</f>
        <v>2020</v>
      </c>
      <c r="C4" s="659"/>
      <c r="D4" s="660"/>
      <c r="G4" s="656"/>
      <c r="H4" s="656"/>
      <c r="I4" s="656"/>
      <c r="J4" s="656"/>
      <c r="K4" s="656"/>
      <c r="L4" s="656"/>
      <c r="M4" s="656"/>
      <c r="N4" s="656"/>
      <c r="O4" s="656"/>
      <c r="P4" s="656"/>
      <c r="Q4" s="656"/>
    </row>
    <row r="5" spans="1:18" ht="14.25" customHeight="1" x14ac:dyDescent="0.2">
      <c r="A5" s="419" t="s">
        <v>198</v>
      </c>
      <c r="B5" s="658" t="s">
        <v>241</v>
      </c>
      <c r="C5" s="659"/>
      <c r="D5" s="660"/>
      <c r="G5" s="656"/>
      <c r="H5" s="656"/>
      <c r="I5" s="656"/>
      <c r="J5" s="656"/>
      <c r="K5" s="656"/>
      <c r="L5" s="656"/>
      <c r="M5" s="656"/>
      <c r="N5" s="656"/>
      <c r="O5" s="656"/>
      <c r="P5" s="656"/>
      <c r="Q5" s="656"/>
    </row>
    <row r="6" spans="1:18" ht="14.25" customHeight="1" x14ac:dyDescent="0.2">
      <c r="A6" s="420" t="s">
        <v>59</v>
      </c>
      <c r="B6" s="658" t="s">
        <v>112</v>
      </c>
      <c r="C6" s="659"/>
      <c r="D6" s="660"/>
      <c r="G6" s="656"/>
      <c r="H6" s="656"/>
      <c r="I6" s="656"/>
      <c r="J6" s="656"/>
      <c r="K6" s="656"/>
      <c r="L6" s="656"/>
      <c r="M6" s="656"/>
      <c r="N6" s="656"/>
      <c r="O6" s="656"/>
      <c r="P6" s="656"/>
      <c r="Q6" s="656"/>
    </row>
    <row r="7" spans="1:18" ht="14.25" customHeight="1" x14ac:dyDescent="0.2">
      <c r="A7" s="420" t="s">
        <v>60</v>
      </c>
      <c r="B7" s="652"/>
      <c r="C7" s="653"/>
      <c r="D7" s="654"/>
      <c r="G7" s="656"/>
      <c r="H7" s="656"/>
      <c r="I7" s="656"/>
      <c r="J7" s="656"/>
      <c r="K7" s="656"/>
      <c r="L7" s="656"/>
      <c r="M7" s="656"/>
      <c r="N7" s="656"/>
      <c r="O7" s="656"/>
      <c r="P7" s="656"/>
      <c r="Q7" s="656"/>
    </row>
    <row r="8" spans="1:18" ht="14.25" customHeight="1" x14ac:dyDescent="0.2">
      <c r="A8" s="421" t="s">
        <v>351</v>
      </c>
      <c r="B8" s="631">
        <v>0</v>
      </c>
      <c r="C8" s="632"/>
      <c r="D8" s="633"/>
      <c r="E8" s="27"/>
      <c r="F8" s="27"/>
      <c r="G8" s="656"/>
      <c r="H8" s="656"/>
      <c r="I8" s="656"/>
      <c r="J8" s="656"/>
      <c r="K8" s="656"/>
      <c r="L8" s="656"/>
      <c r="M8" s="656"/>
      <c r="N8" s="656"/>
      <c r="O8" s="656"/>
      <c r="P8" s="656"/>
      <c r="Q8" s="656"/>
    </row>
    <row r="9" spans="1:18" ht="16.5" customHeight="1" x14ac:dyDescent="0.25">
      <c r="A9" s="179" t="s">
        <v>75</v>
      </c>
      <c r="B9" s="27"/>
      <c r="C9" s="27"/>
      <c r="D9" s="27"/>
      <c r="E9" s="27"/>
      <c r="F9" s="27"/>
      <c r="G9" s="656"/>
      <c r="H9" s="656"/>
      <c r="I9" s="656"/>
      <c r="J9" s="656"/>
      <c r="K9" s="656"/>
      <c r="L9" s="656"/>
      <c r="M9" s="656"/>
      <c r="N9" s="656"/>
      <c r="O9" s="656"/>
      <c r="P9" s="656"/>
      <c r="Q9" s="656"/>
    </row>
    <row r="10" spans="1:18" ht="22.5" customHeight="1" x14ac:dyDescent="0.2">
      <c r="A10" s="27"/>
      <c r="B10" s="27"/>
      <c r="C10" s="27"/>
      <c r="D10" s="27"/>
      <c r="E10" s="27"/>
      <c r="F10" s="27"/>
      <c r="G10" s="657"/>
      <c r="H10" s="657"/>
      <c r="I10" s="657"/>
      <c r="J10" s="657"/>
      <c r="K10" s="657"/>
      <c r="L10" s="657"/>
      <c r="M10" s="657"/>
      <c r="N10" s="657"/>
      <c r="O10" s="657"/>
      <c r="P10" s="657"/>
      <c r="Q10" s="657"/>
    </row>
    <row r="11" spans="1:18" s="180" customFormat="1" ht="16.5" customHeight="1" x14ac:dyDescent="0.2">
      <c r="A11" s="86" t="s">
        <v>54</v>
      </c>
      <c r="B11" s="86" t="s">
        <v>20</v>
      </c>
      <c r="C11" s="648" t="s">
        <v>21</v>
      </c>
      <c r="D11" s="648"/>
      <c r="E11" s="648"/>
      <c r="F11" s="648"/>
      <c r="G11" s="648"/>
      <c r="H11" s="648"/>
      <c r="I11" s="648"/>
      <c r="J11" s="648"/>
      <c r="K11" s="648"/>
      <c r="L11" s="649" t="s">
        <v>62</v>
      </c>
      <c r="M11" s="650"/>
      <c r="N11" s="650"/>
      <c r="O11" s="651"/>
      <c r="P11" s="646" t="s">
        <v>183</v>
      </c>
      <c r="Q11" s="647"/>
    </row>
    <row r="12" spans="1:18" s="10" customFormat="1" ht="28.5" customHeight="1" x14ac:dyDescent="0.2">
      <c r="A12" s="87"/>
      <c r="B12" s="87"/>
      <c r="C12" s="648"/>
      <c r="D12" s="648"/>
      <c r="E12" s="648"/>
      <c r="F12" s="648"/>
      <c r="G12" s="648"/>
      <c r="H12" s="648"/>
      <c r="I12" s="648"/>
      <c r="J12" s="648"/>
      <c r="K12" s="648"/>
      <c r="L12" s="661" t="s">
        <v>55</v>
      </c>
      <c r="M12" s="662"/>
      <c r="N12" s="599" t="s">
        <v>211</v>
      </c>
      <c r="O12" s="600"/>
      <c r="P12" s="588" t="s">
        <v>184</v>
      </c>
      <c r="Q12" s="589"/>
    </row>
    <row r="13" spans="1:18" s="10" customFormat="1" ht="45.75" customHeight="1" x14ac:dyDescent="0.2">
      <c r="A13" s="88"/>
      <c r="B13" s="88"/>
      <c r="C13" s="89" t="s">
        <v>61</v>
      </c>
      <c r="D13" s="92" t="s">
        <v>22</v>
      </c>
      <c r="E13" s="92" t="s">
        <v>23</v>
      </c>
      <c r="F13" s="91" t="s">
        <v>206</v>
      </c>
      <c r="G13" s="91" t="s">
        <v>24</v>
      </c>
      <c r="H13" s="89" t="s">
        <v>56</v>
      </c>
      <c r="I13" s="93" t="s">
        <v>213</v>
      </c>
      <c r="J13" s="93" t="s">
        <v>212</v>
      </c>
      <c r="K13" s="93" t="s">
        <v>214</v>
      </c>
      <c r="L13" s="94" t="s">
        <v>22</v>
      </c>
      <c r="M13" s="94" t="s">
        <v>23</v>
      </c>
      <c r="N13" s="94" t="s">
        <v>22</v>
      </c>
      <c r="O13" s="96" t="s">
        <v>23</v>
      </c>
      <c r="P13" s="181" t="s">
        <v>63</v>
      </c>
      <c r="Q13" s="182" t="s">
        <v>72</v>
      </c>
    </row>
    <row r="14" spans="1:18" x14ac:dyDescent="0.2">
      <c r="A14" s="97" t="s">
        <v>17</v>
      </c>
      <c r="B14" s="98" t="s">
        <v>4</v>
      </c>
      <c r="C14" s="416">
        <v>0</v>
      </c>
      <c r="D14" s="423">
        <v>0</v>
      </c>
      <c r="E14" s="423">
        <v>0</v>
      </c>
      <c r="F14" s="423">
        <v>0</v>
      </c>
      <c r="G14" s="423">
        <v>0</v>
      </c>
      <c r="H14" s="423">
        <v>0</v>
      </c>
      <c r="I14" s="416">
        <v>0</v>
      </c>
      <c r="J14" s="423">
        <v>0</v>
      </c>
      <c r="K14" s="423">
        <v>0</v>
      </c>
      <c r="L14" s="423"/>
      <c r="M14" s="423"/>
      <c r="N14" s="183">
        <v>51</v>
      </c>
      <c r="O14" s="391" t="s">
        <v>4</v>
      </c>
      <c r="P14" s="268" t="s">
        <v>65</v>
      </c>
      <c r="Q14" s="102">
        <v>1998</v>
      </c>
    </row>
    <row r="15" spans="1:18" x14ac:dyDescent="0.2">
      <c r="A15" s="97" t="s">
        <v>0</v>
      </c>
      <c r="B15" s="136" t="s">
        <v>16</v>
      </c>
      <c r="C15" s="416">
        <v>0</v>
      </c>
      <c r="D15" s="423">
        <v>0</v>
      </c>
      <c r="E15" s="423">
        <v>0</v>
      </c>
      <c r="F15" s="423">
        <v>0</v>
      </c>
      <c r="G15" s="423">
        <v>0</v>
      </c>
      <c r="H15" s="423">
        <v>0</v>
      </c>
      <c r="I15" s="416">
        <v>0</v>
      </c>
      <c r="J15" s="423">
        <v>0</v>
      </c>
      <c r="K15" s="423">
        <v>0</v>
      </c>
      <c r="L15" s="423"/>
      <c r="M15" s="423"/>
      <c r="N15" s="184"/>
      <c r="O15" s="391">
        <v>845</v>
      </c>
      <c r="P15" s="391" t="s">
        <v>66</v>
      </c>
      <c r="Q15" s="139">
        <v>1998</v>
      </c>
    </row>
    <row r="16" spans="1:18" x14ac:dyDescent="0.2">
      <c r="A16" s="97" t="s">
        <v>58</v>
      </c>
      <c r="B16" s="185" t="s">
        <v>15</v>
      </c>
      <c r="C16" s="416">
        <v>0</v>
      </c>
      <c r="D16" s="423">
        <v>0</v>
      </c>
      <c r="E16" s="423">
        <v>0</v>
      </c>
      <c r="F16" s="423">
        <v>0</v>
      </c>
      <c r="G16" s="423">
        <v>0</v>
      </c>
      <c r="H16" s="423">
        <v>0</v>
      </c>
      <c r="I16" s="416">
        <v>0</v>
      </c>
      <c r="J16" s="423">
        <v>0</v>
      </c>
      <c r="K16" s="423">
        <v>0</v>
      </c>
      <c r="L16" s="423"/>
      <c r="M16" s="423"/>
      <c r="N16" s="186"/>
      <c r="O16" s="391">
        <v>360</v>
      </c>
      <c r="P16" s="391" t="s">
        <v>67</v>
      </c>
      <c r="Q16" s="139">
        <v>2000</v>
      </c>
    </row>
    <row r="17" spans="1:26" x14ac:dyDescent="0.2">
      <c r="A17" s="187" t="s">
        <v>1</v>
      </c>
      <c r="B17" s="117" t="s">
        <v>6</v>
      </c>
      <c r="C17" s="416">
        <v>0</v>
      </c>
      <c r="D17" s="423">
        <v>0</v>
      </c>
      <c r="E17" s="423">
        <v>0</v>
      </c>
      <c r="F17" s="423">
        <v>0</v>
      </c>
      <c r="G17" s="423">
        <v>0</v>
      </c>
      <c r="H17" s="423">
        <v>0</v>
      </c>
      <c r="I17" s="416">
        <v>0</v>
      </c>
      <c r="J17" s="423">
        <v>0</v>
      </c>
      <c r="K17" s="423">
        <v>0</v>
      </c>
      <c r="L17" s="423"/>
      <c r="M17" s="423"/>
      <c r="N17" s="184"/>
      <c r="O17" s="391">
        <v>8</v>
      </c>
      <c r="P17" s="391" t="s">
        <v>2</v>
      </c>
      <c r="Q17" s="139">
        <v>2006</v>
      </c>
    </row>
    <row r="18" spans="1:26" ht="22.5" x14ac:dyDescent="0.2">
      <c r="A18" s="135" t="s">
        <v>41</v>
      </c>
      <c r="B18" s="136" t="s">
        <v>9</v>
      </c>
      <c r="C18" s="416">
        <v>0</v>
      </c>
      <c r="D18" s="423">
        <v>0</v>
      </c>
      <c r="E18" s="423">
        <v>0</v>
      </c>
      <c r="F18" s="423">
        <v>0</v>
      </c>
      <c r="G18" s="423">
        <v>0</v>
      </c>
      <c r="H18" s="423">
        <v>0</v>
      </c>
      <c r="I18" s="416">
        <v>0</v>
      </c>
      <c r="J18" s="423">
        <v>0</v>
      </c>
      <c r="K18" s="423">
        <v>0</v>
      </c>
      <c r="L18" s="423"/>
      <c r="M18" s="423"/>
      <c r="N18" s="184"/>
      <c r="O18" s="391">
        <v>10</v>
      </c>
      <c r="P18" s="391" t="s">
        <v>352</v>
      </c>
      <c r="Q18" s="137">
        <v>2004</v>
      </c>
    </row>
    <row r="19" spans="1:26" x14ac:dyDescent="0.2">
      <c r="A19" s="188" t="s">
        <v>208</v>
      </c>
      <c r="B19" s="189" t="s">
        <v>209</v>
      </c>
      <c r="C19" s="416">
        <v>0</v>
      </c>
      <c r="D19" s="423">
        <v>0</v>
      </c>
      <c r="E19" s="423">
        <v>0</v>
      </c>
      <c r="F19" s="423">
        <v>0</v>
      </c>
      <c r="G19" s="423">
        <v>0</v>
      </c>
      <c r="H19" s="423">
        <v>0</v>
      </c>
      <c r="I19" s="416">
        <v>0</v>
      </c>
      <c r="J19" s="423">
        <v>0</v>
      </c>
      <c r="K19" s="423">
        <v>0</v>
      </c>
      <c r="L19" s="423"/>
      <c r="M19" s="423"/>
      <c r="N19" s="190"/>
      <c r="O19" s="391" t="s">
        <v>376</v>
      </c>
      <c r="P19" s="391" t="s">
        <v>353</v>
      </c>
      <c r="Q19" s="139">
        <v>2009</v>
      </c>
    </row>
    <row r="20" spans="1:26" ht="22.5" x14ac:dyDescent="0.2">
      <c r="A20" s="270" t="s">
        <v>433</v>
      </c>
      <c r="B20" s="189" t="s">
        <v>221</v>
      </c>
      <c r="C20" s="416">
        <v>0</v>
      </c>
      <c r="D20" s="423">
        <v>0</v>
      </c>
      <c r="E20" s="423">
        <v>0</v>
      </c>
      <c r="F20" s="423">
        <v>0</v>
      </c>
      <c r="G20" s="423">
        <v>0</v>
      </c>
      <c r="H20" s="423">
        <v>0</v>
      </c>
      <c r="I20" s="416">
        <v>0</v>
      </c>
      <c r="J20" s="423">
        <v>0</v>
      </c>
      <c r="K20" s="423">
        <v>0</v>
      </c>
      <c r="L20" s="423"/>
      <c r="M20" s="423"/>
      <c r="N20" s="190"/>
      <c r="O20" s="391">
        <v>2</v>
      </c>
      <c r="P20" s="391" t="s">
        <v>429</v>
      </c>
      <c r="Q20" s="139">
        <v>2011</v>
      </c>
    </row>
    <row r="21" spans="1:26" s="22" customFormat="1" ht="7.5" customHeight="1" x14ac:dyDescent="0.2">
      <c r="A21" s="191"/>
      <c r="B21" s="191"/>
      <c r="C21" s="191"/>
      <c r="D21" s="191"/>
      <c r="E21" s="191"/>
      <c r="F21" s="191"/>
      <c r="G21" s="191"/>
      <c r="H21" s="191"/>
      <c r="I21" s="191"/>
      <c r="J21" s="191"/>
      <c r="K21" s="191"/>
      <c r="L21" s="191"/>
      <c r="M21" s="192"/>
      <c r="N21" s="192"/>
      <c r="O21" s="192"/>
      <c r="P21" s="192"/>
      <c r="Q21" s="193"/>
      <c r="R21" s="75"/>
      <c r="S21" s="75"/>
      <c r="T21" s="75"/>
      <c r="U21" s="192"/>
      <c r="V21" s="192"/>
      <c r="W21" s="193"/>
      <c r="X21" s="75"/>
      <c r="Y21" s="75"/>
      <c r="Z21" s="75"/>
    </row>
    <row r="22" spans="1:26" s="22" customFormat="1" ht="15" customHeight="1" x14ac:dyDescent="0.25">
      <c r="A22" s="194" t="s">
        <v>74</v>
      </c>
      <c r="B22" s="144"/>
      <c r="C22" s="144"/>
      <c r="D22" s="144"/>
      <c r="E22" s="144"/>
      <c r="F22" s="144"/>
      <c r="G22" s="144"/>
      <c r="H22" s="144"/>
      <c r="I22" s="144"/>
      <c r="J22" s="144"/>
      <c r="K22" s="144"/>
      <c r="L22" s="144"/>
    </row>
    <row r="23" spans="1:26" ht="7.5" customHeight="1" x14ac:dyDescent="0.2">
      <c r="A23" s="12"/>
      <c r="B23" s="12"/>
      <c r="C23" s="12"/>
      <c r="D23" s="12"/>
      <c r="E23" s="12"/>
      <c r="F23" s="12"/>
      <c r="G23" s="12"/>
      <c r="H23" s="12"/>
      <c r="I23" s="12"/>
      <c r="J23" s="12"/>
      <c r="K23" s="12"/>
      <c r="L23" s="12"/>
    </row>
    <row r="24" spans="1:26" ht="15.75" customHeight="1" x14ac:dyDescent="0.2">
      <c r="A24" s="496" t="s">
        <v>43</v>
      </c>
      <c r="B24" s="634"/>
      <c r="C24" s="634"/>
      <c r="D24" s="634"/>
      <c r="E24" s="12"/>
      <c r="F24" s="12"/>
      <c r="G24" s="12"/>
      <c r="H24" s="12"/>
      <c r="I24" s="12"/>
      <c r="J24" s="12"/>
      <c r="K24" s="12"/>
      <c r="L24" s="12"/>
    </row>
    <row r="25" spans="1:26" s="180" customFormat="1" ht="13.5" customHeight="1" x14ac:dyDescent="0.2">
      <c r="A25" s="136" t="s">
        <v>44</v>
      </c>
      <c r="B25" s="411">
        <v>0</v>
      </c>
      <c r="C25" s="136" t="s">
        <v>49</v>
      </c>
      <c r="D25" s="412">
        <v>0</v>
      </c>
      <c r="E25" s="635" t="s">
        <v>375</v>
      </c>
      <c r="F25" s="636"/>
      <c r="G25" s="636"/>
      <c r="H25" s="636"/>
      <c r="I25" s="636"/>
      <c r="J25" s="636"/>
      <c r="K25" s="636"/>
      <c r="L25" s="636"/>
      <c r="M25" s="636"/>
      <c r="N25" s="636"/>
    </row>
    <row r="26" spans="1:26" s="180" customFormat="1" ht="13.5" customHeight="1" x14ac:dyDescent="0.2">
      <c r="A26" s="136" t="s">
        <v>45</v>
      </c>
      <c r="B26" s="411">
        <v>0</v>
      </c>
      <c r="C26" s="136" t="s">
        <v>12</v>
      </c>
      <c r="D26" s="412">
        <v>0</v>
      </c>
      <c r="E26" s="635"/>
      <c r="F26" s="636"/>
      <c r="G26" s="636"/>
      <c r="H26" s="636"/>
      <c r="I26" s="636"/>
      <c r="J26" s="636"/>
      <c r="K26" s="636"/>
      <c r="L26" s="636"/>
      <c r="M26" s="636"/>
      <c r="N26" s="636"/>
    </row>
    <row r="27" spans="1:26" s="180" customFormat="1" ht="13.5" customHeight="1" x14ac:dyDescent="0.2">
      <c r="A27" s="136" t="s">
        <v>46</v>
      </c>
      <c r="B27" s="411">
        <v>0</v>
      </c>
      <c r="C27" s="136" t="s">
        <v>13</v>
      </c>
      <c r="D27" s="412">
        <v>0</v>
      </c>
      <c r="E27" s="635" t="s">
        <v>3</v>
      </c>
      <c r="F27" s="636"/>
      <c r="G27" s="636"/>
      <c r="H27" s="636"/>
      <c r="I27" s="636"/>
      <c r="J27" s="636"/>
      <c r="K27" s="636"/>
      <c r="L27" s="636"/>
      <c r="M27" s="636"/>
      <c r="N27" s="636"/>
    </row>
    <row r="28" spans="1:26" s="180" customFormat="1" ht="13.5" customHeight="1" x14ac:dyDescent="0.2">
      <c r="A28" s="136" t="s">
        <v>11</v>
      </c>
      <c r="B28" s="411">
        <v>0</v>
      </c>
      <c r="C28" s="136" t="s">
        <v>50</v>
      </c>
      <c r="D28" s="412">
        <v>0</v>
      </c>
      <c r="E28" s="635" t="s">
        <v>356</v>
      </c>
      <c r="F28" s="636"/>
      <c r="G28" s="636"/>
      <c r="H28" s="636"/>
      <c r="I28" s="636"/>
      <c r="J28" s="636"/>
      <c r="K28" s="636"/>
      <c r="L28" s="636"/>
      <c r="M28" s="636"/>
      <c r="N28" s="636"/>
    </row>
    <row r="29" spans="1:26" s="180" customFormat="1" ht="13.5" customHeight="1" x14ac:dyDescent="0.2">
      <c r="A29" s="136" t="s">
        <v>47</v>
      </c>
      <c r="B29" s="411">
        <v>0</v>
      </c>
      <c r="C29" s="136" t="s">
        <v>14</v>
      </c>
      <c r="D29" s="412">
        <v>0</v>
      </c>
      <c r="E29" s="635"/>
      <c r="F29" s="636"/>
      <c r="G29" s="636"/>
      <c r="H29" s="636"/>
      <c r="I29" s="636"/>
      <c r="J29" s="636"/>
      <c r="K29" s="636"/>
      <c r="L29" s="636"/>
      <c r="M29" s="636"/>
      <c r="N29" s="636"/>
    </row>
    <row r="30" spans="1:26" s="180" customFormat="1" ht="13.5" customHeight="1" thickBot="1" x14ac:dyDescent="0.25">
      <c r="A30" s="136" t="s">
        <v>48</v>
      </c>
      <c r="B30" s="411">
        <v>0</v>
      </c>
      <c r="C30" s="136" t="s">
        <v>51</v>
      </c>
      <c r="D30" s="412">
        <v>0</v>
      </c>
      <c r="E30" s="635" t="s">
        <v>374</v>
      </c>
      <c r="F30" s="636"/>
      <c r="G30" s="636"/>
      <c r="H30" s="636"/>
      <c r="I30" s="636"/>
      <c r="J30" s="636"/>
      <c r="K30" s="636"/>
      <c r="L30" s="636"/>
      <c r="M30" s="636"/>
      <c r="N30" s="636"/>
    </row>
    <row r="31" spans="1:26" ht="13.5" customHeight="1" thickBot="1" x14ac:dyDescent="0.25">
      <c r="C31" s="195" t="s">
        <v>245</v>
      </c>
      <c r="D31" s="261">
        <f>SUM(B25:B30,D25:D30)</f>
        <v>0</v>
      </c>
      <c r="E31" s="635" t="s">
        <v>432</v>
      </c>
      <c r="F31" s="636"/>
      <c r="G31" s="636"/>
      <c r="H31" s="636"/>
      <c r="I31" s="636"/>
      <c r="J31" s="636"/>
      <c r="K31" s="636"/>
      <c r="L31" s="636"/>
      <c r="M31" s="636"/>
      <c r="N31" s="636"/>
    </row>
    <row r="32" spans="1:26" ht="6.75" customHeight="1" x14ac:dyDescent="0.2"/>
    <row r="33" spans="1:14" ht="12" customHeight="1" x14ac:dyDescent="0.2">
      <c r="A33" s="196" t="s">
        <v>96</v>
      </c>
      <c r="B33" s="22"/>
      <c r="C33" s="21"/>
      <c r="D33" s="22"/>
      <c r="E33" s="22"/>
      <c r="F33" s="22"/>
      <c r="G33" s="22"/>
      <c r="H33" s="22"/>
      <c r="I33" s="22"/>
      <c r="J33" s="22"/>
      <c r="K33" s="22"/>
      <c r="L33" s="22"/>
      <c r="M33" s="22"/>
    </row>
    <row r="34" spans="1:14" ht="47.25" customHeight="1" x14ac:dyDescent="0.2">
      <c r="A34" s="638"/>
      <c r="B34" s="639"/>
      <c r="C34" s="639"/>
      <c r="D34" s="639"/>
      <c r="E34" s="639"/>
      <c r="F34" s="639"/>
      <c r="G34" s="639"/>
      <c r="H34" s="639"/>
      <c r="I34" s="639"/>
      <c r="J34" s="639"/>
      <c r="K34" s="639"/>
      <c r="L34" s="639"/>
      <c r="M34" s="639"/>
      <c r="N34" s="640"/>
    </row>
    <row r="35" spans="1:14" ht="9.75" customHeight="1" x14ac:dyDescent="0.2">
      <c r="A35" s="144"/>
      <c r="B35" s="144"/>
      <c r="C35" s="144"/>
      <c r="D35" s="144"/>
      <c r="E35" s="144"/>
      <c r="F35" s="144"/>
      <c r="G35" s="144"/>
      <c r="H35" s="144"/>
      <c r="I35" s="144"/>
      <c r="J35" s="144"/>
      <c r="K35" s="144"/>
      <c r="L35" s="144"/>
      <c r="M35" s="22"/>
    </row>
    <row r="36" spans="1:14" ht="8.25" customHeight="1" x14ac:dyDescent="0.2">
      <c r="A36" s="146"/>
    </row>
    <row r="37" spans="1:14" ht="21.75" customHeight="1" x14ac:dyDescent="0.25">
      <c r="A37" s="148" t="s">
        <v>73</v>
      </c>
    </row>
    <row r="38" spans="1:14" ht="10.5" customHeight="1" x14ac:dyDescent="0.2"/>
    <row r="39" spans="1:14" ht="15" customHeight="1" x14ac:dyDescent="0.2">
      <c r="A39" s="86" t="s">
        <v>54</v>
      </c>
      <c r="B39" s="86" t="s">
        <v>20</v>
      </c>
      <c r="C39" s="614" t="s">
        <v>350</v>
      </c>
      <c r="D39" s="641"/>
      <c r="E39" s="641"/>
      <c r="F39" s="641"/>
      <c r="G39" s="641"/>
      <c r="H39" s="641"/>
      <c r="I39" s="617"/>
      <c r="J39" s="614" t="s">
        <v>70</v>
      </c>
      <c r="K39" s="621"/>
      <c r="L39" s="621"/>
      <c r="M39" s="637"/>
      <c r="N39" s="149"/>
    </row>
    <row r="40" spans="1:14" ht="27" customHeight="1" x14ac:dyDescent="0.2">
      <c r="A40" s="87"/>
      <c r="B40" s="87"/>
      <c r="C40" s="415" t="s">
        <v>63</v>
      </c>
      <c r="D40" s="415" t="s">
        <v>72</v>
      </c>
      <c r="E40" s="415" t="s">
        <v>64</v>
      </c>
      <c r="F40" s="614" t="s">
        <v>68</v>
      </c>
      <c r="G40" s="617"/>
      <c r="H40" s="415"/>
      <c r="I40" s="642"/>
      <c r="J40" s="609" t="s">
        <v>867</v>
      </c>
      <c r="K40" s="642" t="s">
        <v>71</v>
      </c>
      <c r="L40" s="607" t="s">
        <v>76</v>
      </c>
      <c r="M40" s="608"/>
    </row>
    <row r="41" spans="1:14" ht="15" customHeight="1" x14ac:dyDescent="0.2">
      <c r="A41" s="87"/>
      <c r="B41" s="88"/>
      <c r="C41" s="415"/>
      <c r="D41" s="415"/>
      <c r="E41" s="415"/>
      <c r="F41" s="415" t="s">
        <v>22</v>
      </c>
      <c r="G41" s="415" t="s">
        <v>23</v>
      </c>
      <c r="H41" s="415" t="s">
        <v>69</v>
      </c>
      <c r="I41" s="643"/>
      <c r="J41" s="610"/>
      <c r="K41" s="643"/>
      <c r="L41" s="644"/>
      <c r="M41" s="645"/>
    </row>
    <row r="42" spans="1:14" ht="15" customHeight="1" x14ac:dyDescent="0.2">
      <c r="A42" s="197" t="str">
        <f>'Methods&amp;Limits'!A81</f>
        <v>Cetane number</v>
      </c>
      <c r="B42" s="141" t="str">
        <f>'Methods&amp;Limits'!B81</f>
        <v>--</v>
      </c>
      <c r="C42" s="198" t="str">
        <f>'Methods&amp;Limits'!E81</f>
        <v>EN-ISO 5165</v>
      </c>
      <c r="D42" s="198">
        <f>'Methods&amp;Limits'!F81</f>
        <v>1998</v>
      </c>
      <c r="E42" s="199">
        <f>'Methods&amp;Limits'!G81</f>
        <v>4.3</v>
      </c>
      <c r="F42" s="199">
        <f>'Methods&amp;Limits'!H81</f>
        <v>48.463000000000001</v>
      </c>
      <c r="G42" s="199"/>
      <c r="H42" s="262" t="str">
        <f>IF(D14="","",IF(D14&lt;F42,"Yes",""))</f>
        <v>Yes</v>
      </c>
      <c r="I42" s="422"/>
      <c r="J42" s="274"/>
      <c r="K42" s="274"/>
      <c r="L42" s="625"/>
      <c r="M42" s="626"/>
    </row>
    <row r="43" spans="1:14" ht="15" customHeight="1" x14ac:dyDescent="0.2">
      <c r="A43" s="200" t="str">
        <f>'Methods&amp;Limits'!A82</f>
        <v>Density at 15 oC</v>
      </c>
      <c r="B43" s="201" t="str">
        <f>'Methods&amp;Limits'!B82</f>
        <v>kg/m3</v>
      </c>
      <c r="C43" s="198" t="str">
        <f>'Methods&amp;Limits'!E82</f>
        <v>EN-ISO 3675</v>
      </c>
      <c r="D43" s="198">
        <f>'Methods&amp;Limits'!F82</f>
        <v>1998</v>
      </c>
      <c r="E43" s="199">
        <f>'Methods&amp;Limits'!G82</f>
        <v>1.2</v>
      </c>
      <c r="F43" s="199">
        <f>'Methods&amp;Limits'!H82</f>
        <v>0</v>
      </c>
      <c r="G43" s="199">
        <f>'Methods&amp;Limits'!I82</f>
        <v>845.70799999999997</v>
      </c>
      <c r="H43" s="262" t="str">
        <f>IF(E15="","",IF(E15&gt;G43,"Yes",""))</f>
        <v/>
      </c>
      <c r="I43" s="422"/>
      <c r="J43" s="274"/>
      <c r="K43" s="274"/>
      <c r="L43" s="625"/>
      <c r="M43" s="626"/>
    </row>
    <row r="44" spans="1:14" ht="15" customHeight="1" x14ac:dyDescent="0.2">
      <c r="A44" s="202"/>
      <c r="B44" s="203"/>
      <c r="C44" s="198" t="str">
        <f>'Methods&amp;Limits'!E83</f>
        <v>EN-ISO 12185</v>
      </c>
      <c r="D44" s="198">
        <f>'Methods&amp;Limits'!F83</f>
        <v>1996</v>
      </c>
      <c r="E44" s="199">
        <f>'Methods&amp;Limits'!G83</f>
        <v>0.50847457627110937</v>
      </c>
      <c r="F44" s="199">
        <f>'Methods&amp;Limits'!H83</f>
        <v>0</v>
      </c>
      <c r="G44" s="199">
        <f>'Methods&amp;Limits'!I83</f>
        <v>845.3</v>
      </c>
      <c r="H44" s="262" t="str">
        <f>IF(E15="","",IF(E15&gt;G44,"Yes",""))</f>
        <v/>
      </c>
      <c r="I44" s="422"/>
      <c r="J44" s="274"/>
      <c r="K44" s="274"/>
      <c r="L44" s="625"/>
      <c r="M44" s="626"/>
    </row>
    <row r="45" spans="1:14" ht="15" customHeight="1" x14ac:dyDescent="0.2">
      <c r="A45" s="197" t="str">
        <f>'Methods&amp;Limits'!A84</f>
        <v>Distillation -- 95% Point</v>
      </c>
      <c r="B45" s="204" t="str">
        <f>'Methods&amp;Limits'!B84</f>
        <v>oC</v>
      </c>
      <c r="C45" s="198" t="str">
        <f>'Methods&amp;Limits'!E84</f>
        <v>EN-ISO 3405</v>
      </c>
      <c r="D45" s="198">
        <f>'Methods&amp;Limits'!F84</f>
        <v>2000</v>
      </c>
      <c r="E45" s="199">
        <f>'Methods&amp;Limits'!G84</f>
        <v>10</v>
      </c>
      <c r="F45" s="199">
        <f>'Methods&amp;Limits'!H84</f>
        <v>0</v>
      </c>
      <c r="G45" s="199">
        <f>'Methods&amp;Limits'!I84</f>
        <v>365.9</v>
      </c>
      <c r="H45" s="262" t="str">
        <f>IF(E16="","",IF(E16&gt;G45,"Yes",""))</f>
        <v/>
      </c>
      <c r="I45" s="422"/>
      <c r="J45" s="274"/>
      <c r="K45" s="274"/>
      <c r="L45" s="625"/>
      <c r="M45" s="626"/>
    </row>
    <row r="46" spans="1:14" ht="15" customHeight="1" x14ac:dyDescent="0.2">
      <c r="A46" s="200" t="str">
        <f>'Methods&amp;Limits'!A85</f>
        <v>Polycyclic aromatic hydrocarbons</v>
      </c>
      <c r="B46" s="201" t="str">
        <f>'Methods&amp;Limits'!B85</f>
        <v>% (m/m)</v>
      </c>
      <c r="C46" s="198" t="str">
        <f>'Methods&amp;Limits'!E85</f>
        <v>EN 12916</v>
      </c>
      <c r="D46" s="198">
        <f>'Methods&amp;Limits'!F85</f>
        <v>2006</v>
      </c>
      <c r="E46" s="199">
        <f>'Methods&amp;Limits'!G85</f>
        <v>1.9</v>
      </c>
      <c r="F46" s="199">
        <f>'Methods&amp;Limits'!H85</f>
        <v>0</v>
      </c>
      <c r="G46" s="199">
        <f>'Methods&amp;Limits'!I85</f>
        <v>12.121</v>
      </c>
      <c r="H46" s="262" t="str">
        <f>IF(E17="","",IF(E17&gt;G46,"Yes",""))</f>
        <v/>
      </c>
      <c r="I46" s="422"/>
      <c r="J46" s="274"/>
      <c r="K46" s="274"/>
      <c r="L46" s="625"/>
      <c r="M46" s="626"/>
    </row>
    <row r="47" spans="1:14" ht="15" customHeight="1" x14ac:dyDescent="0.2">
      <c r="A47" s="152" t="str">
        <f>'Methods&amp;Limits'!A86</f>
        <v>Sulphur content (sulphur free, from 2005)</v>
      </c>
      <c r="B47" s="212" t="str">
        <f>'Methods&amp;Limits'!B86</f>
        <v>mg/kg</v>
      </c>
      <c r="C47" s="211" t="str">
        <f>'Methods&amp;Limits'!E86</f>
        <v>EN-ISO 20846</v>
      </c>
      <c r="D47" s="198">
        <f>'Methods&amp;Limits'!F86</f>
        <v>2004</v>
      </c>
      <c r="E47" s="199">
        <f>'Methods&amp;Limits'!G86</f>
        <v>2.2000000000000002</v>
      </c>
      <c r="F47" s="199">
        <f>'Methods&amp;Limits'!H86</f>
        <v>0</v>
      </c>
      <c r="G47" s="199">
        <f>'Methods&amp;Limits'!I86</f>
        <v>11.298</v>
      </c>
      <c r="H47" s="262" t="str">
        <f>IF(E18="","",IF(E18&gt;G47,"Yes",""))</f>
        <v/>
      </c>
      <c r="I47" s="422"/>
      <c r="J47" s="274"/>
      <c r="K47" s="274"/>
      <c r="L47" s="625"/>
      <c r="M47" s="626"/>
    </row>
    <row r="48" spans="1:14" ht="15" customHeight="1" x14ac:dyDescent="0.2">
      <c r="A48" s="155"/>
      <c r="B48" s="213"/>
      <c r="C48" s="271" t="str">
        <f>'Methods&amp;Limits'!E87</f>
        <v>EN-ISO 20884</v>
      </c>
      <c r="D48" s="198">
        <f>'Methods&amp;Limits'!F87</f>
        <v>2004</v>
      </c>
      <c r="E48" s="199">
        <f>'Methods&amp;Limits'!G87</f>
        <v>3.1</v>
      </c>
      <c r="F48" s="199">
        <f>'Methods&amp;Limits'!H87</f>
        <v>0</v>
      </c>
      <c r="G48" s="199">
        <f>'Methods&amp;Limits'!I87</f>
        <v>11.829000000000001</v>
      </c>
      <c r="H48" s="262" t="str">
        <f>IF(E18="","",IF(E18&gt;G48,"Yes",""))</f>
        <v/>
      </c>
      <c r="I48" s="422"/>
      <c r="J48" s="274"/>
      <c r="K48" s="274"/>
      <c r="L48" s="625"/>
      <c r="M48" s="626"/>
    </row>
    <row r="49" spans="1:13" ht="15" customHeight="1" x14ac:dyDescent="0.2">
      <c r="A49" s="188" t="str">
        <f>'Methods&amp;Limits'!A88</f>
        <v>FAME Content</v>
      </c>
      <c r="B49" s="189" t="str">
        <f>'Methods&amp;Limits'!B88</f>
        <v>% V/V</v>
      </c>
      <c r="C49" s="198" t="str">
        <f>'Methods&amp;Limits'!E88</f>
        <v>EN14078</v>
      </c>
      <c r="D49" s="198">
        <f>'Methods&amp;Limits'!F88</f>
        <v>2009</v>
      </c>
      <c r="E49" s="199">
        <f>'Methods&amp;Limits'!G88</f>
        <v>0.5</v>
      </c>
      <c r="F49" s="199">
        <f>'Methods&amp;Limits'!H88</f>
        <v>0</v>
      </c>
      <c r="G49" s="199">
        <f>'Methods&amp;Limits'!I88</f>
        <v>7.2949999999999999</v>
      </c>
      <c r="H49" s="262" t="str">
        <f>IF(E19="","",IF(E19&gt;G49,"Yes",""))</f>
        <v/>
      </c>
      <c r="I49" s="422"/>
      <c r="J49" s="274"/>
      <c r="K49" s="274"/>
      <c r="L49" s="625"/>
      <c r="M49" s="626"/>
    </row>
    <row r="50" spans="1:13" x14ac:dyDescent="0.2">
      <c r="A50" s="627" t="str">
        <f>'Methods&amp;Limits'!A89</f>
        <v>Manganese</v>
      </c>
      <c r="B50" s="629" t="str">
        <f>'Methods&amp;Limits'!B89</f>
        <v>mg/l</v>
      </c>
      <c r="C50" s="275" t="s">
        <v>430</v>
      </c>
      <c r="D50" s="198">
        <v>2011</v>
      </c>
      <c r="E50" s="273">
        <f>'Methods&amp;Limits'!G89</f>
        <v>1.53</v>
      </c>
      <c r="F50" s="199">
        <f>'Methods&amp;Limits'!H89</f>
        <v>0</v>
      </c>
      <c r="G50" s="389">
        <f>'Methods&amp;Limits'!I89</f>
        <v>2.9026999999999998</v>
      </c>
      <c r="H50" s="262" t="str">
        <f>IF(E20="","",IF(E20&gt;G50,"Yes",""))</f>
        <v/>
      </c>
      <c r="I50" s="422"/>
      <c r="J50" s="274"/>
      <c r="K50" s="274"/>
      <c r="L50" s="625"/>
      <c r="M50" s="626"/>
    </row>
    <row r="51" spans="1:13" x14ac:dyDescent="0.2">
      <c r="A51" s="628"/>
      <c r="B51" s="630"/>
      <c r="C51" s="275" t="s">
        <v>431</v>
      </c>
      <c r="D51" s="272">
        <f>'Methods&amp;Limits'!F89</f>
        <v>2011</v>
      </c>
      <c r="E51" s="273">
        <f>'Methods&amp;Limits'!G90</f>
        <v>1.76</v>
      </c>
      <c r="F51" s="389">
        <f>'Methods&amp;Limits'!H89</f>
        <v>0</v>
      </c>
      <c r="G51" s="389">
        <f>'Methods&amp;Limits'!I90</f>
        <v>3.0384000000000002</v>
      </c>
      <c r="H51" s="262" t="str">
        <f>IF(E20="","",IF(E20&gt;G51,"Yes",""))</f>
        <v/>
      </c>
      <c r="I51" s="422"/>
      <c r="J51" s="274"/>
      <c r="K51" s="274"/>
      <c r="L51" s="625"/>
      <c r="M51" s="626"/>
    </row>
    <row r="52" spans="1:13" ht="15" customHeight="1" x14ac:dyDescent="0.2"/>
    <row r="53" spans="1:13" x14ac:dyDescent="0.2"/>
  </sheetData>
  <sheetProtection algorithmName="SHA-512" hashValue="To9BV4R/Wq14jb+ZMvFJgiozTO0WUPehF9nmAc6OJuXNcNq/mi7YjhTur94Jvc4sIhc2M7X+IeyjrBqbstpJ8w==" saltValue="Dyig1pcciLuV1WpP5qLsOQ==" spinCount="100000" sheet="1" objects="1" scenarios="1" sort="0"/>
  <mergeCells count="39">
    <mergeCell ref="L48:M48"/>
    <mergeCell ref="L49:M49"/>
    <mergeCell ref="A50:A51"/>
    <mergeCell ref="B50:B51"/>
    <mergeCell ref="L51:M51"/>
    <mergeCell ref="L50:M50"/>
    <mergeCell ref="L47:M47"/>
    <mergeCell ref="A34:N34"/>
    <mergeCell ref="C39:I39"/>
    <mergeCell ref="J39:M39"/>
    <mergeCell ref="F40:G40"/>
    <mergeCell ref="I40:I41"/>
    <mergeCell ref="J40:J41"/>
    <mergeCell ref="K40:K41"/>
    <mergeCell ref="L40:M41"/>
    <mergeCell ref="L42:M42"/>
    <mergeCell ref="L43:M43"/>
    <mergeCell ref="L44:M44"/>
    <mergeCell ref="L45:M45"/>
    <mergeCell ref="L46:M46"/>
    <mergeCell ref="E31:N31"/>
    <mergeCell ref="C11:K12"/>
    <mergeCell ref="L11:O11"/>
    <mergeCell ref="P11:Q11"/>
    <mergeCell ref="L12:M12"/>
    <mergeCell ref="N12:O12"/>
    <mergeCell ref="P12:Q12"/>
    <mergeCell ref="A24:D24"/>
    <mergeCell ref="E25:N26"/>
    <mergeCell ref="E27:N27"/>
    <mergeCell ref="E28:N29"/>
    <mergeCell ref="E30:N30"/>
    <mergeCell ref="B3:D3"/>
    <mergeCell ref="G3:Q10"/>
    <mergeCell ref="B4:D4"/>
    <mergeCell ref="B5:D5"/>
    <mergeCell ref="B6:D6"/>
    <mergeCell ref="B7:D7"/>
    <mergeCell ref="B8:D8"/>
  </mergeCells>
  <dataValidations count="2">
    <dataValidation type="whole" operator="greaterThanOrEqual" allowBlank="1" showInputMessage="1" showErrorMessage="1" sqref="C14:C20 I14:I20 B25:B30 D25:D30">
      <formula1>0</formula1>
    </dataValidation>
    <dataValidation type="decimal" operator="greaterThanOrEqual" allowBlank="1" showInputMessage="1" showErrorMessage="1" sqref="D14:H20 J14:M20">
      <formula1>0</formula1>
    </dataValidation>
  </dataValidations>
  <hyperlinks>
    <hyperlink ref="R1" location="'Submission Report'!A1" display="&lt;-- GO BACK"/>
  </hyperlinks>
  <pageMargins left="0.75" right="0.75" top="1" bottom="1" header="0.4921259845" footer="0.4921259845"/>
  <pageSetup paperSize="9" scale="52" fitToHeight="2" orientation="landscape" r:id="rId1"/>
  <headerFooter alignWithMargins="0">
    <oddHeader>&amp;L&amp;F&amp;C&amp;A</oddHeader>
    <oddFooter>&amp;LTemplate v3 ext&amp;CPage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CheckList!$W$19:$W$22</xm:f>
          </x14:formula1>
          <xm:sqref>B7:D7</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Z53"/>
  <sheetViews>
    <sheetView showGridLines="0" zoomScaleNormal="100" workbookViewId="0"/>
  </sheetViews>
  <sheetFormatPr defaultColWidth="0" defaultRowHeight="12.75" zeroHeight="1" x14ac:dyDescent="0.2"/>
  <cols>
    <col min="1" max="1" width="36.85546875" style="4" customWidth="1"/>
    <col min="2" max="2" width="6.7109375" style="4" customWidth="1"/>
    <col min="3" max="3" width="20" style="4" customWidth="1"/>
    <col min="4" max="4" width="8.42578125" style="4" bestFit="1" customWidth="1"/>
    <col min="5" max="5" width="19.42578125" style="4" bestFit="1" customWidth="1"/>
    <col min="6" max="7" width="10.28515625" style="4" customWidth="1"/>
    <col min="8" max="8" width="10.85546875" style="4" bestFit="1" customWidth="1"/>
    <col min="9" max="9" width="12" style="4" bestFit="1" customWidth="1"/>
    <col min="10" max="10" width="12.28515625" style="4" customWidth="1"/>
    <col min="11" max="11" width="11.5703125" style="4" customWidth="1"/>
    <col min="12" max="12" width="10.28515625" style="4" customWidth="1"/>
    <col min="13" max="13" width="11" style="4" customWidth="1"/>
    <col min="14" max="14" width="8.85546875" style="4" bestFit="1" customWidth="1"/>
    <col min="15" max="15" width="11.85546875" style="4" customWidth="1"/>
    <col min="16" max="16" width="12.28515625" style="4" customWidth="1"/>
    <col min="17" max="17" width="31.42578125" style="4" customWidth="1"/>
    <col min="18" max="18" width="18.7109375" style="4" customWidth="1"/>
    <col min="19" max="19" width="6.28515625" style="4" bestFit="1" customWidth="1"/>
    <col min="20" max="20" width="19.42578125" style="4" hidden="1" customWidth="1"/>
    <col min="21" max="21" width="10.42578125" style="4" hidden="1" customWidth="1"/>
    <col min="22" max="22" width="10.85546875" style="4" hidden="1" customWidth="1"/>
    <col min="23" max="23" width="12" style="4" hidden="1" customWidth="1"/>
    <col min="24" max="24" width="13.7109375" style="4" hidden="1" customWidth="1"/>
    <col min="25" max="25" width="8.140625" style="4" hidden="1" customWidth="1"/>
    <col min="26" max="26" width="41.42578125" style="4" hidden="1" customWidth="1"/>
    <col min="27" max="16384" width="0" style="4" hidden="1"/>
  </cols>
  <sheetData>
    <row r="1" spans="1:18" s="177" customFormat="1" ht="21" customHeight="1" x14ac:dyDescent="0.25">
      <c r="A1" s="77" t="s">
        <v>354</v>
      </c>
      <c r="R1" s="288" t="s">
        <v>860</v>
      </c>
    </row>
    <row r="2" spans="1:18" ht="3.75" customHeight="1" x14ac:dyDescent="0.2">
      <c r="A2" s="12"/>
      <c r="B2" s="12"/>
      <c r="C2" s="12"/>
      <c r="D2" s="12"/>
      <c r="E2" s="12"/>
      <c r="F2" s="12"/>
      <c r="G2" s="12"/>
      <c r="H2" s="12"/>
      <c r="I2" s="12"/>
      <c r="J2" s="12"/>
      <c r="K2" s="12"/>
      <c r="L2" s="12"/>
    </row>
    <row r="3" spans="1:18" ht="14.25" customHeight="1" x14ac:dyDescent="0.2">
      <c r="A3" s="418" t="s">
        <v>18</v>
      </c>
      <c r="B3" s="658" t="str">
        <f>IF(LEN('Contacts&amp;Annual Summary'!C9) &gt; 1,'Contacts&amp;Annual Summary'!C9,"")</f>
        <v>Slovakia</v>
      </c>
      <c r="C3" s="659"/>
      <c r="D3" s="660"/>
      <c r="G3" s="655" t="s">
        <v>355</v>
      </c>
      <c r="H3" s="656"/>
      <c r="I3" s="656"/>
      <c r="J3" s="656"/>
      <c r="K3" s="656"/>
      <c r="L3" s="656"/>
      <c r="M3" s="656"/>
      <c r="N3" s="656"/>
      <c r="O3" s="656"/>
      <c r="P3" s="656"/>
      <c r="Q3" s="656"/>
    </row>
    <row r="4" spans="1:18" ht="14.25" customHeight="1" x14ac:dyDescent="0.2">
      <c r="A4" s="418" t="s">
        <v>53</v>
      </c>
      <c r="B4" s="658">
        <f>'Contacts&amp;Annual Summary'!C8</f>
        <v>2020</v>
      </c>
      <c r="C4" s="659"/>
      <c r="D4" s="660"/>
      <c r="G4" s="656"/>
      <c r="H4" s="656"/>
      <c r="I4" s="656"/>
      <c r="J4" s="656"/>
      <c r="K4" s="656"/>
      <c r="L4" s="656"/>
      <c r="M4" s="656"/>
      <c r="N4" s="656"/>
      <c r="O4" s="656"/>
      <c r="P4" s="656"/>
      <c r="Q4" s="656"/>
    </row>
    <row r="5" spans="1:18" ht="14.25" customHeight="1" x14ac:dyDescent="0.2">
      <c r="A5" s="419" t="s">
        <v>198</v>
      </c>
      <c r="B5" s="658" t="s">
        <v>242</v>
      </c>
      <c r="C5" s="659"/>
      <c r="D5" s="660"/>
      <c r="G5" s="656"/>
      <c r="H5" s="656"/>
      <c r="I5" s="656"/>
      <c r="J5" s="656"/>
      <c r="K5" s="656"/>
      <c r="L5" s="656"/>
      <c r="M5" s="656"/>
      <c r="N5" s="656"/>
      <c r="O5" s="656"/>
      <c r="P5" s="656"/>
      <c r="Q5" s="656"/>
    </row>
    <row r="6" spans="1:18" ht="14.25" customHeight="1" x14ac:dyDescent="0.2">
      <c r="A6" s="420" t="s">
        <v>59</v>
      </c>
      <c r="B6" s="658" t="s">
        <v>112</v>
      </c>
      <c r="C6" s="659"/>
      <c r="D6" s="660"/>
      <c r="G6" s="656"/>
      <c r="H6" s="656"/>
      <c r="I6" s="656"/>
      <c r="J6" s="656"/>
      <c r="K6" s="656"/>
      <c r="L6" s="656"/>
      <c r="M6" s="656"/>
      <c r="N6" s="656"/>
      <c r="O6" s="656"/>
      <c r="P6" s="656"/>
      <c r="Q6" s="656"/>
    </row>
    <row r="7" spans="1:18" ht="14.25" customHeight="1" x14ac:dyDescent="0.2">
      <c r="A7" s="420" t="s">
        <v>60</v>
      </c>
      <c r="B7" s="663">
        <f>'Diesel (3)'!B7</f>
        <v>0</v>
      </c>
      <c r="C7" s="664"/>
      <c r="D7" s="665"/>
      <c r="G7" s="656"/>
      <c r="H7" s="656"/>
      <c r="I7" s="656"/>
      <c r="J7" s="656"/>
      <c r="K7" s="656"/>
      <c r="L7" s="656"/>
      <c r="M7" s="656"/>
      <c r="N7" s="656"/>
      <c r="O7" s="656"/>
      <c r="P7" s="656"/>
      <c r="Q7" s="656"/>
    </row>
    <row r="8" spans="1:18" ht="14.25" customHeight="1" x14ac:dyDescent="0.2">
      <c r="A8" s="421" t="s">
        <v>351</v>
      </c>
      <c r="B8" s="631">
        <v>0</v>
      </c>
      <c r="C8" s="632"/>
      <c r="D8" s="633"/>
      <c r="E8" s="27"/>
      <c r="F8" s="27"/>
      <c r="G8" s="656"/>
      <c r="H8" s="656"/>
      <c r="I8" s="656"/>
      <c r="J8" s="656"/>
      <c r="K8" s="656"/>
      <c r="L8" s="656"/>
      <c r="M8" s="656"/>
      <c r="N8" s="656"/>
      <c r="O8" s="656"/>
      <c r="P8" s="656"/>
      <c r="Q8" s="656"/>
    </row>
    <row r="9" spans="1:18" ht="16.5" customHeight="1" x14ac:dyDescent="0.25">
      <c r="A9" s="179" t="s">
        <v>75</v>
      </c>
      <c r="B9" s="27"/>
      <c r="C9" s="27"/>
      <c r="D9" s="27"/>
      <c r="E9" s="27"/>
      <c r="F9" s="27"/>
      <c r="G9" s="656"/>
      <c r="H9" s="656"/>
      <c r="I9" s="656"/>
      <c r="J9" s="656"/>
      <c r="K9" s="656"/>
      <c r="L9" s="656"/>
      <c r="M9" s="656"/>
      <c r="N9" s="656"/>
      <c r="O9" s="656"/>
      <c r="P9" s="656"/>
      <c r="Q9" s="656"/>
    </row>
    <row r="10" spans="1:18" ht="22.5" customHeight="1" x14ac:dyDescent="0.2">
      <c r="A10" s="27"/>
      <c r="B10" s="27"/>
      <c r="C10" s="27"/>
      <c r="D10" s="27"/>
      <c r="E10" s="27"/>
      <c r="F10" s="27"/>
      <c r="G10" s="657"/>
      <c r="H10" s="657"/>
      <c r="I10" s="657"/>
      <c r="J10" s="657"/>
      <c r="K10" s="657"/>
      <c r="L10" s="657"/>
      <c r="M10" s="657"/>
      <c r="N10" s="657"/>
      <c r="O10" s="657"/>
      <c r="P10" s="657"/>
      <c r="Q10" s="657"/>
    </row>
    <row r="11" spans="1:18" s="180" customFormat="1" ht="16.5" customHeight="1" x14ac:dyDescent="0.2">
      <c r="A11" s="86" t="s">
        <v>54</v>
      </c>
      <c r="B11" s="86" t="s">
        <v>20</v>
      </c>
      <c r="C11" s="648" t="s">
        <v>21</v>
      </c>
      <c r="D11" s="648"/>
      <c r="E11" s="648"/>
      <c r="F11" s="648"/>
      <c r="G11" s="648"/>
      <c r="H11" s="648"/>
      <c r="I11" s="648"/>
      <c r="J11" s="648"/>
      <c r="K11" s="648"/>
      <c r="L11" s="649" t="s">
        <v>62</v>
      </c>
      <c r="M11" s="650"/>
      <c r="N11" s="650"/>
      <c r="O11" s="651"/>
      <c r="P11" s="646" t="s">
        <v>183</v>
      </c>
      <c r="Q11" s="647"/>
    </row>
    <row r="12" spans="1:18" s="10" customFormat="1" ht="28.5" customHeight="1" x14ac:dyDescent="0.2">
      <c r="A12" s="87"/>
      <c r="B12" s="87"/>
      <c r="C12" s="648"/>
      <c r="D12" s="648"/>
      <c r="E12" s="648"/>
      <c r="F12" s="648"/>
      <c r="G12" s="648"/>
      <c r="H12" s="648"/>
      <c r="I12" s="648"/>
      <c r="J12" s="648"/>
      <c r="K12" s="648"/>
      <c r="L12" s="661" t="s">
        <v>55</v>
      </c>
      <c r="M12" s="662"/>
      <c r="N12" s="599" t="s">
        <v>211</v>
      </c>
      <c r="O12" s="600"/>
      <c r="P12" s="588" t="s">
        <v>184</v>
      </c>
      <c r="Q12" s="589"/>
    </row>
    <row r="13" spans="1:18" s="10" customFormat="1" ht="45.75" customHeight="1" x14ac:dyDescent="0.2">
      <c r="A13" s="88"/>
      <c r="B13" s="88"/>
      <c r="C13" s="89" t="s">
        <v>61</v>
      </c>
      <c r="D13" s="92" t="s">
        <v>22</v>
      </c>
      <c r="E13" s="92" t="s">
        <v>23</v>
      </c>
      <c r="F13" s="91" t="s">
        <v>206</v>
      </c>
      <c r="G13" s="91" t="s">
        <v>24</v>
      </c>
      <c r="H13" s="89" t="s">
        <v>56</v>
      </c>
      <c r="I13" s="93" t="s">
        <v>213</v>
      </c>
      <c r="J13" s="93" t="s">
        <v>212</v>
      </c>
      <c r="K13" s="93" t="s">
        <v>214</v>
      </c>
      <c r="L13" s="94" t="s">
        <v>22</v>
      </c>
      <c r="M13" s="94" t="s">
        <v>23</v>
      </c>
      <c r="N13" s="94" t="s">
        <v>22</v>
      </c>
      <c r="O13" s="96" t="s">
        <v>23</v>
      </c>
      <c r="P13" s="181" t="s">
        <v>63</v>
      </c>
      <c r="Q13" s="182" t="s">
        <v>72</v>
      </c>
    </row>
    <row r="14" spans="1:18" x14ac:dyDescent="0.2">
      <c r="A14" s="97" t="s">
        <v>17</v>
      </c>
      <c r="B14" s="98" t="s">
        <v>4</v>
      </c>
      <c r="C14" s="416">
        <v>0</v>
      </c>
      <c r="D14" s="423">
        <v>0</v>
      </c>
      <c r="E14" s="423">
        <v>0</v>
      </c>
      <c r="F14" s="423">
        <v>0</v>
      </c>
      <c r="G14" s="423">
        <v>0</v>
      </c>
      <c r="H14" s="423">
        <v>0</v>
      </c>
      <c r="I14" s="416">
        <v>0</v>
      </c>
      <c r="J14" s="423">
        <v>0</v>
      </c>
      <c r="K14" s="423">
        <v>0</v>
      </c>
      <c r="L14" s="423"/>
      <c r="M14" s="423"/>
      <c r="N14" s="183">
        <v>51</v>
      </c>
      <c r="O14" s="391" t="s">
        <v>4</v>
      </c>
      <c r="P14" s="268" t="s">
        <v>65</v>
      </c>
      <c r="Q14" s="102">
        <v>1998</v>
      </c>
    </row>
    <row r="15" spans="1:18" x14ac:dyDescent="0.2">
      <c r="A15" s="97" t="s">
        <v>0</v>
      </c>
      <c r="B15" s="136" t="s">
        <v>16</v>
      </c>
      <c r="C15" s="416">
        <v>0</v>
      </c>
      <c r="D15" s="423">
        <v>0</v>
      </c>
      <c r="E15" s="423">
        <v>0</v>
      </c>
      <c r="F15" s="423">
        <v>0</v>
      </c>
      <c r="G15" s="423">
        <v>0</v>
      </c>
      <c r="H15" s="423">
        <v>0</v>
      </c>
      <c r="I15" s="416">
        <v>0</v>
      </c>
      <c r="J15" s="423">
        <v>0</v>
      </c>
      <c r="K15" s="423">
        <v>0</v>
      </c>
      <c r="L15" s="423"/>
      <c r="M15" s="423"/>
      <c r="N15" s="184"/>
      <c r="O15" s="391">
        <v>845</v>
      </c>
      <c r="P15" s="391" t="s">
        <v>66</v>
      </c>
      <c r="Q15" s="139">
        <v>1998</v>
      </c>
    </row>
    <row r="16" spans="1:18" x14ac:dyDescent="0.2">
      <c r="A16" s="97" t="s">
        <v>58</v>
      </c>
      <c r="B16" s="185" t="s">
        <v>15</v>
      </c>
      <c r="C16" s="416">
        <v>0</v>
      </c>
      <c r="D16" s="423">
        <v>0</v>
      </c>
      <c r="E16" s="423">
        <v>0</v>
      </c>
      <c r="F16" s="423">
        <v>0</v>
      </c>
      <c r="G16" s="423">
        <v>0</v>
      </c>
      <c r="H16" s="423">
        <v>0</v>
      </c>
      <c r="I16" s="416">
        <v>0</v>
      </c>
      <c r="J16" s="423">
        <v>0</v>
      </c>
      <c r="K16" s="423">
        <v>0</v>
      </c>
      <c r="L16" s="423"/>
      <c r="M16" s="423"/>
      <c r="N16" s="186"/>
      <c r="O16" s="391">
        <v>360</v>
      </c>
      <c r="P16" s="391" t="s">
        <v>67</v>
      </c>
      <c r="Q16" s="139">
        <v>2000</v>
      </c>
    </row>
    <row r="17" spans="1:26" x14ac:dyDescent="0.2">
      <c r="A17" s="187" t="s">
        <v>1</v>
      </c>
      <c r="B17" s="117" t="s">
        <v>6</v>
      </c>
      <c r="C17" s="416">
        <v>0</v>
      </c>
      <c r="D17" s="423">
        <v>0</v>
      </c>
      <c r="E17" s="423">
        <v>0</v>
      </c>
      <c r="F17" s="423">
        <v>0</v>
      </c>
      <c r="G17" s="423">
        <v>0</v>
      </c>
      <c r="H17" s="423">
        <v>0</v>
      </c>
      <c r="I17" s="416">
        <v>0</v>
      </c>
      <c r="J17" s="423">
        <v>0</v>
      </c>
      <c r="K17" s="423">
        <v>0</v>
      </c>
      <c r="L17" s="423"/>
      <c r="M17" s="423"/>
      <c r="N17" s="184"/>
      <c r="O17" s="391">
        <v>8</v>
      </c>
      <c r="P17" s="391" t="s">
        <v>2</v>
      </c>
      <c r="Q17" s="139">
        <v>2006</v>
      </c>
    </row>
    <row r="18" spans="1:26" ht="22.5" x14ac:dyDescent="0.2">
      <c r="A18" s="135" t="s">
        <v>41</v>
      </c>
      <c r="B18" s="136" t="s">
        <v>9</v>
      </c>
      <c r="C18" s="416">
        <v>0</v>
      </c>
      <c r="D18" s="423">
        <v>0</v>
      </c>
      <c r="E18" s="423">
        <v>0</v>
      </c>
      <c r="F18" s="423">
        <v>0</v>
      </c>
      <c r="G18" s="423">
        <v>0</v>
      </c>
      <c r="H18" s="423">
        <v>0</v>
      </c>
      <c r="I18" s="416">
        <v>0</v>
      </c>
      <c r="J18" s="423">
        <v>0</v>
      </c>
      <c r="K18" s="423">
        <v>0</v>
      </c>
      <c r="L18" s="423"/>
      <c r="M18" s="423"/>
      <c r="N18" s="184"/>
      <c r="O18" s="391">
        <v>10</v>
      </c>
      <c r="P18" s="391" t="s">
        <v>352</v>
      </c>
      <c r="Q18" s="137">
        <v>2004</v>
      </c>
    </row>
    <row r="19" spans="1:26" x14ac:dyDescent="0.2">
      <c r="A19" s="188" t="s">
        <v>208</v>
      </c>
      <c r="B19" s="189" t="s">
        <v>209</v>
      </c>
      <c r="C19" s="416">
        <v>0</v>
      </c>
      <c r="D19" s="423">
        <v>0</v>
      </c>
      <c r="E19" s="423">
        <v>0</v>
      </c>
      <c r="F19" s="423">
        <v>0</v>
      </c>
      <c r="G19" s="423">
        <v>0</v>
      </c>
      <c r="H19" s="423">
        <v>0</v>
      </c>
      <c r="I19" s="416">
        <v>0</v>
      </c>
      <c r="J19" s="423">
        <v>0</v>
      </c>
      <c r="K19" s="423">
        <v>0</v>
      </c>
      <c r="L19" s="423"/>
      <c r="M19" s="423"/>
      <c r="N19" s="190"/>
      <c r="O19" s="391" t="s">
        <v>376</v>
      </c>
      <c r="P19" s="391" t="s">
        <v>353</v>
      </c>
      <c r="Q19" s="139">
        <v>2009</v>
      </c>
    </row>
    <row r="20" spans="1:26" ht="22.5" x14ac:dyDescent="0.2">
      <c r="A20" s="270" t="s">
        <v>433</v>
      </c>
      <c r="B20" s="189" t="s">
        <v>221</v>
      </c>
      <c r="C20" s="416">
        <v>0</v>
      </c>
      <c r="D20" s="423">
        <v>0</v>
      </c>
      <c r="E20" s="423">
        <v>0</v>
      </c>
      <c r="F20" s="423">
        <v>0</v>
      </c>
      <c r="G20" s="423">
        <v>0</v>
      </c>
      <c r="H20" s="423">
        <v>0</v>
      </c>
      <c r="I20" s="416">
        <v>0</v>
      </c>
      <c r="J20" s="423">
        <v>0</v>
      </c>
      <c r="K20" s="423">
        <v>0</v>
      </c>
      <c r="L20" s="423"/>
      <c r="M20" s="423"/>
      <c r="N20" s="190"/>
      <c r="O20" s="391">
        <v>2</v>
      </c>
      <c r="P20" s="391" t="s">
        <v>429</v>
      </c>
      <c r="Q20" s="139">
        <v>2011</v>
      </c>
    </row>
    <row r="21" spans="1:26" s="22" customFormat="1" ht="7.5" customHeight="1" x14ac:dyDescent="0.2">
      <c r="A21" s="191"/>
      <c r="B21" s="191"/>
      <c r="C21" s="191"/>
      <c r="D21" s="191"/>
      <c r="E21" s="191"/>
      <c r="F21" s="191"/>
      <c r="G21" s="191"/>
      <c r="H21" s="191"/>
      <c r="I21" s="191"/>
      <c r="J21" s="191"/>
      <c r="K21" s="191"/>
      <c r="L21" s="191"/>
      <c r="M21" s="192"/>
      <c r="N21" s="192"/>
      <c r="O21" s="192"/>
      <c r="P21" s="192"/>
      <c r="Q21" s="193"/>
      <c r="R21" s="75"/>
      <c r="S21" s="75"/>
      <c r="T21" s="75"/>
      <c r="U21" s="192"/>
      <c r="V21" s="192"/>
      <c r="W21" s="193"/>
      <c r="X21" s="75"/>
      <c r="Y21" s="75"/>
      <c r="Z21" s="75"/>
    </row>
    <row r="22" spans="1:26" s="22" customFormat="1" ht="15" customHeight="1" x14ac:dyDescent="0.25">
      <c r="A22" s="194" t="s">
        <v>74</v>
      </c>
      <c r="B22" s="144"/>
      <c r="C22" s="144"/>
      <c r="D22" s="144"/>
      <c r="E22" s="144"/>
      <c r="F22" s="144"/>
      <c r="G22" s="144"/>
      <c r="H22" s="144"/>
      <c r="I22" s="144"/>
      <c r="J22" s="144"/>
      <c r="K22" s="144"/>
      <c r="L22" s="144"/>
    </row>
    <row r="23" spans="1:26" ht="7.5" customHeight="1" x14ac:dyDescent="0.2">
      <c r="A23" s="12"/>
      <c r="B23" s="12"/>
      <c r="C23" s="12"/>
      <c r="D23" s="12"/>
      <c r="E23" s="12"/>
      <c r="F23" s="12"/>
      <c r="G23" s="12"/>
      <c r="H23" s="12"/>
      <c r="I23" s="12"/>
      <c r="J23" s="12"/>
      <c r="K23" s="12"/>
      <c r="L23" s="12"/>
    </row>
    <row r="24" spans="1:26" ht="15.75" customHeight="1" x14ac:dyDescent="0.2">
      <c r="A24" s="496" t="s">
        <v>43</v>
      </c>
      <c r="B24" s="634"/>
      <c r="C24" s="634"/>
      <c r="D24" s="634"/>
      <c r="E24" s="12"/>
      <c r="F24" s="12"/>
      <c r="G24" s="12"/>
      <c r="H24" s="12"/>
      <c r="I24" s="12"/>
      <c r="J24" s="12"/>
      <c r="K24" s="12"/>
      <c r="L24" s="12"/>
    </row>
    <row r="25" spans="1:26" s="180" customFormat="1" ht="13.5" customHeight="1" x14ac:dyDescent="0.2">
      <c r="A25" s="136" t="s">
        <v>44</v>
      </c>
      <c r="B25" s="411">
        <v>0</v>
      </c>
      <c r="C25" s="136" t="s">
        <v>49</v>
      </c>
      <c r="D25" s="412">
        <v>0</v>
      </c>
      <c r="E25" s="635" t="s">
        <v>375</v>
      </c>
      <c r="F25" s="636"/>
      <c r="G25" s="636"/>
      <c r="H25" s="636"/>
      <c r="I25" s="636"/>
      <c r="J25" s="636"/>
      <c r="K25" s="636"/>
      <c r="L25" s="636"/>
      <c r="M25" s="636"/>
      <c r="N25" s="636"/>
    </row>
    <row r="26" spans="1:26" s="180" customFormat="1" ht="13.5" customHeight="1" x14ac:dyDescent="0.2">
      <c r="A26" s="136" t="s">
        <v>45</v>
      </c>
      <c r="B26" s="411">
        <v>0</v>
      </c>
      <c r="C26" s="136" t="s">
        <v>12</v>
      </c>
      <c r="D26" s="412">
        <v>0</v>
      </c>
      <c r="E26" s="635"/>
      <c r="F26" s="636"/>
      <c r="G26" s="636"/>
      <c r="H26" s="636"/>
      <c r="I26" s="636"/>
      <c r="J26" s="636"/>
      <c r="K26" s="636"/>
      <c r="L26" s="636"/>
      <c r="M26" s="636"/>
      <c r="N26" s="636"/>
    </row>
    <row r="27" spans="1:26" s="180" customFormat="1" ht="13.5" customHeight="1" x14ac:dyDescent="0.2">
      <c r="A27" s="136" t="s">
        <v>46</v>
      </c>
      <c r="B27" s="411">
        <v>0</v>
      </c>
      <c r="C27" s="136" t="s">
        <v>13</v>
      </c>
      <c r="D27" s="412">
        <v>0</v>
      </c>
      <c r="E27" s="635" t="s">
        <v>3</v>
      </c>
      <c r="F27" s="636"/>
      <c r="G27" s="636"/>
      <c r="H27" s="636"/>
      <c r="I27" s="636"/>
      <c r="J27" s="636"/>
      <c r="K27" s="636"/>
      <c r="L27" s="636"/>
      <c r="M27" s="636"/>
      <c r="N27" s="636"/>
    </row>
    <row r="28" spans="1:26" s="180" customFormat="1" ht="13.5" customHeight="1" x14ac:dyDescent="0.2">
      <c r="A28" s="136" t="s">
        <v>11</v>
      </c>
      <c r="B28" s="411">
        <v>0</v>
      </c>
      <c r="C28" s="136" t="s">
        <v>50</v>
      </c>
      <c r="D28" s="412">
        <v>0</v>
      </c>
      <c r="E28" s="635" t="s">
        <v>356</v>
      </c>
      <c r="F28" s="636"/>
      <c r="G28" s="636"/>
      <c r="H28" s="636"/>
      <c r="I28" s="636"/>
      <c r="J28" s="636"/>
      <c r="K28" s="636"/>
      <c r="L28" s="636"/>
      <c r="M28" s="636"/>
      <c r="N28" s="636"/>
    </row>
    <row r="29" spans="1:26" s="180" customFormat="1" ht="13.5" customHeight="1" x14ac:dyDescent="0.2">
      <c r="A29" s="136" t="s">
        <v>47</v>
      </c>
      <c r="B29" s="411">
        <v>0</v>
      </c>
      <c r="C29" s="136" t="s">
        <v>14</v>
      </c>
      <c r="D29" s="412">
        <v>0</v>
      </c>
      <c r="E29" s="635"/>
      <c r="F29" s="636"/>
      <c r="G29" s="636"/>
      <c r="H29" s="636"/>
      <c r="I29" s="636"/>
      <c r="J29" s="636"/>
      <c r="K29" s="636"/>
      <c r="L29" s="636"/>
      <c r="M29" s="636"/>
      <c r="N29" s="636"/>
    </row>
    <row r="30" spans="1:26" s="180" customFormat="1" ht="13.5" customHeight="1" thickBot="1" x14ac:dyDescent="0.25">
      <c r="A30" s="136" t="s">
        <v>48</v>
      </c>
      <c r="B30" s="411">
        <v>0</v>
      </c>
      <c r="C30" s="136" t="s">
        <v>51</v>
      </c>
      <c r="D30" s="412">
        <v>0</v>
      </c>
      <c r="E30" s="635" t="s">
        <v>374</v>
      </c>
      <c r="F30" s="636"/>
      <c r="G30" s="636"/>
      <c r="H30" s="636"/>
      <c r="I30" s="636"/>
      <c r="J30" s="636"/>
      <c r="K30" s="636"/>
      <c r="L30" s="636"/>
      <c r="M30" s="636"/>
      <c r="N30" s="636"/>
    </row>
    <row r="31" spans="1:26" ht="13.5" customHeight="1" thickBot="1" x14ac:dyDescent="0.25">
      <c r="C31" s="195" t="s">
        <v>244</v>
      </c>
      <c r="D31" s="261">
        <f>SUM(B25:B30,D25:D30)</f>
        <v>0</v>
      </c>
      <c r="E31" s="635" t="s">
        <v>432</v>
      </c>
      <c r="F31" s="636"/>
      <c r="G31" s="636"/>
      <c r="H31" s="636"/>
      <c r="I31" s="636"/>
      <c r="J31" s="636"/>
      <c r="K31" s="636"/>
      <c r="L31" s="636"/>
      <c r="M31" s="636"/>
      <c r="N31" s="636"/>
    </row>
    <row r="32" spans="1:26" ht="6.75" customHeight="1" x14ac:dyDescent="0.2"/>
    <row r="33" spans="1:14" ht="12" customHeight="1" x14ac:dyDescent="0.2">
      <c r="A33" s="196" t="s">
        <v>96</v>
      </c>
      <c r="B33" s="22"/>
      <c r="C33" s="21"/>
      <c r="D33" s="22"/>
      <c r="E33" s="22"/>
      <c r="F33" s="22"/>
      <c r="G33" s="22"/>
      <c r="H33" s="22"/>
      <c r="I33" s="22"/>
      <c r="J33" s="22"/>
      <c r="K33" s="22"/>
      <c r="L33" s="22"/>
      <c r="M33" s="22"/>
    </row>
    <row r="34" spans="1:14" ht="47.25" customHeight="1" x14ac:dyDescent="0.2">
      <c r="A34" s="638"/>
      <c r="B34" s="639"/>
      <c r="C34" s="639"/>
      <c r="D34" s="639"/>
      <c r="E34" s="639"/>
      <c r="F34" s="639"/>
      <c r="G34" s="639"/>
      <c r="H34" s="639"/>
      <c r="I34" s="639"/>
      <c r="J34" s="639"/>
      <c r="K34" s="639"/>
      <c r="L34" s="639"/>
      <c r="M34" s="639"/>
      <c r="N34" s="640"/>
    </row>
    <row r="35" spans="1:14" ht="9.75" customHeight="1" x14ac:dyDescent="0.2">
      <c r="A35" s="144"/>
      <c r="B35" s="144"/>
      <c r="C35" s="144"/>
      <c r="D35" s="144"/>
      <c r="E35" s="144"/>
      <c r="F35" s="144"/>
      <c r="G35" s="144"/>
      <c r="H35" s="144"/>
      <c r="I35" s="144"/>
      <c r="J35" s="144"/>
      <c r="K35" s="144"/>
      <c r="L35" s="144"/>
      <c r="M35" s="22"/>
    </row>
    <row r="36" spans="1:14" ht="8.25" customHeight="1" x14ac:dyDescent="0.2">
      <c r="A36" s="146"/>
    </row>
    <row r="37" spans="1:14" ht="21.75" customHeight="1" x14ac:dyDescent="0.25">
      <c r="A37" s="148" t="s">
        <v>73</v>
      </c>
    </row>
    <row r="38" spans="1:14" ht="10.5" customHeight="1" x14ac:dyDescent="0.2"/>
    <row r="39" spans="1:14" ht="15" customHeight="1" x14ac:dyDescent="0.2">
      <c r="A39" s="86" t="s">
        <v>54</v>
      </c>
      <c r="B39" s="86" t="s">
        <v>20</v>
      </c>
      <c r="C39" s="614" t="s">
        <v>350</v>
      </c>
      <c r="D39" s="641"/>
      <c r="E39" s="641"/>
      <c r="F39" s="641"/>
      <c r="G39" s="641"/>
      <c r="H39" s="641"/>
      <c r="I39" s="617"/>
      <c r="J39" s="614" t="s">
        <v>70</v>
      </c>
      <c r="K39" s="621"/>
      <c r="L39" s="621"/>
      <c r="M39" s="637"/>
      <c r="N39" s="149"/>
    </row>
    <row r="40" spans="1:14" ht="27" customHeight="1" x14ac:dyDescent="0.2">
      <c r="A40" s="87"/>
      <c r="B40" s="87"/>
      <c r="C40" s="415" t="s">
        <v>63</v>
      </c>
      <c r="D40" s="415" t="s">
        <v>72</v>
      </c>
      <c r="E40" s="415" t="s">
        <v>64</v>
      </c>
      <c r="F40" s="614" t="s">
        <v>68</v>
      </c>
      <c r="G40" s="617"/>
      <c r="H40" s="415"/>
      <c r="I40" s="642"/>
      <c r="J40" s="609" t="s">
        <v>867</v>
      </c>
      <c r="K40" s="642" t="s">
        <v>71</v>
      </c>
      <c r="L40" s="607" t="s">
        <v>76</v>
      </c>
      <c r="M40" s="608"/>
    </row>
    <row r="41" spans="1:14" ht="15" customHeight="1" x14ac:dyDescent="0.2">
      <c r="A41" s="87"/>
      <c r="B41" s="88"/>
      <c r="C41" s="415"/>
      <c r="D41" s="415"/>
      <c r="E41" s="415"/>
      <c r="F41" s="415" t="s">
        <v>22</v>
      </c>
      <c r="G41" s="415" t="s">
        <v>23</v>
      </c>
      <c r="H41" s="415" t="s">
        <v>69</v>
      </c>
      <c r="I41" s="643"/>
      <c r="J41" s="610"/>
      <c r="K41" s="643"/>
      <c r="L41" s="644"/>
      <c r="M41" s="645"/>
    </row>
    <row r="42" spans="1:14" ht="15" customHeight="1" x14ac:dyDescent="0.2">
      <c r="A42" s="197" t="str">
        <f>'Methods&amp;Limits'!A81</f>
        <v>Cetane number</v>
      </c>
      <c r="B42" s="141" t="str">
        <f>'Methods&amp;Limits'!B81</f>
        <v>--</v>
      </c>
      <c r="C42" s="198" t="str">
        <f>'Methods&amp;Limits'!E81</f>
        <v>EN-ISO 5165</v>
      </c>
      <c r="D42" s="198">
        <f>'Methods&amp;Limits'!F81</f>
        <v>1998</v>
      </c>
      <c r="E42" s="199">
        <f>'Methods&amp;Limits'!G81</f>
        <v>4.3</v>
      </c>
      <c r="F42" s="199">
        <f>'Methods&amp;Limits'!H81</f>
        <v>48.463000000000001</v>
      </c>
      <c r="G42" s="199"/>
      <c r="H42" s="262" t="str">
        <f>IF(D14="","",IF(D14&lt;F42,"Yes",""))</f>
        <v>Yes</v>
      </c>
      <c r="I42" s="422"/>
      <c r="J42" s="274"/>
      <c r="K42" s="274"/>
      <c r="L42" s="625"/>
      <c r="M42" s="626"/>
    </row>
    <row r="43" spans="1:14" ht="15" customHeight="1" x14ac:dyDescent="0.2">
      <c r="A43" s="200" t="str">
        <f>'Methods&amp;Limits'!A82</f>
        <v>Density at 15 oC</v>
      </c>
      <c r="B43" s="201" t="str">
        <f>'Methods&amp;Limits'!B82</f>
        <v>kg/m3</v>
      </c>
      <c r="C43" s="198" t="str">
        <f>'Methods&amp;Limits'!E82</f>
        <v>EN-ISO 3675</v>
      </c>
      <c r="D43" s="198">
        <f>'Methods&amp;Limits'!F82</f>
        <v>1998</v>
      </c>
      <c r="E43" s="199">
        <f>'Methods&amp;Limits'!G82</f>
        <v>1.2</v>
      </c>
      <c r="F43" s="199">
        <f>'Methods&amp;Limits'!H82</f>
        <v>0</v>
      </c>
      <c r="G43" s="199">
        <f>'Methods&amp;Limits'!I82</f>
        <v>845.70799999999997</v>
      </c>
      <c r="H43" s="262" t="str">
        <f>IF(E15="","",IF(E15&gt;G43,"Yes",""))</f>
        <v/>
      </c>
      <c r="I43" s="422"/>
      <c r="J43" s="274"/>
      <c r="K43" s="274"/>
      <c r="L43" s="625"/>
      <c r="M43" s="626"/>
    </row>
    <row r="44" spans="1:14" ht="15" customHeight="1" x14ac:dyDescent="0.2">
      <c r="A44" s="202"/>
      <c r="B44" s="203"/>
      <c r="C44" s="198" t="str">
        <f>'Methods&amp;Limits'!E83</f>
        <v>EN-ISO 12185</v>
      </c>
      <c r="D44" s="198">
        <f>'Methods&amp;Limits'!F83</f>
        <v>1996</v>
      </c>
      <c r="E44" s="199">
        <f>'Methods&amp;Limits'!G83</f>
        <v>0.50847457627110937</v>
      </c>
      <c r="F44" s="199">
        <f>'Methods&amp;Limits'!H83</f>
        <v>0</v>
      </c>
      <c r="G44" s="199">
        <f>'Methods&amp;Limits'!I83</f>
        <v>845.3</v>
      </c>
      <c r="H44" s="262" t="str">
        <f>IF(E15="","",IF(E15&gt;G44,"Yes",""))</f>
        <v/>
      </c>
      <c r="I44" s="422"/>
      <c r="J44" s="274"/>
      <c r="K44" s="274"/>
      <c r="L44" s="625"/>
      <c r="M44" s="626"/>
    </row>
    <row r="45" spans="1:14" ht="15" customHeight="1" x14ac:dyDescent="0.2">
      <c r="A45" s="197" t="str">
        <f>'Methods&amp;Limits'!A84</f>
        <v>Distillation -- 95% Point</v>
      </c>
      <c r="B45" s="204" t="str">
        <f>'Methods&amp;Limits'!B84</f>
        <v>oC</v>
      </c>
      <c r="C45" s="198" t="str">
        <f>'Methods&amp;Limits'!E84</f>
        <v>EN-ISO 3405</v>
      </c>
      <c r="D45" s="198">
        <f>'Methods&amp;Limits'!F84</f>
        <v>2000</v>
      </c>
      <c r="E45" s="199">
        <f>'Methods&amp;Limits'!G84</f>
        <v>10</v>
      </c>
      <c r="F45" s="199">
        <f>'Methods&amp;Limits'!H84</f>
        <v>0</v>
      </c>
      <c r="G45" s="199">
        <f>'Methods&amp;Limits'!I84</f>
        <v>365.9</v>
      </c>
      <c r="H45" s="262" t="str">
        <f>IF(E16="","",IF(E16&gt;G45,"Yes",""))</f>
        <v/>
      </c>
      <c r="I45" s="422"/>
      <c r="J45" s="274"/>
      <c r="K45" s="274"/>
      <c r="L45" s="625"/>
      <c r="M45" s="626"/>
    </row>
    <row r="46" spans="1:14" ht="15" customHeight="1" x14ac:dyDescent="0.2">
      <c r="A46" s="200" t="str">
        <f>'Methods&amp;Limits'!A85</f>
        <v>Polycyclic aromatic hydrocarbons</v>
      </c>
      <c r="B46" s="201" t="str">
        <f>'Methods&amp;Limits'!B85</f>
        <v>% (m/m)</v>
      </c>
      <c r="C46" s="198" t="str">
        <f>'Methods&amp;Limits'!E85</f>
        <v>EN 12916</v>
      </c>
      <c r="D46" s="198">
        <f>'Methods&amp;Limits'!F85</f>
        <v>2006</v>
      </c>
      <c r="E46" s="199">
        <f>'Methods&amp;Limits'!G85</f>
        <v>1.9</v>
      </c>
      <c r="F46" s="199">
        <f>'Methods&amp;Limits'!H85</f>
        <v>0</v>
      </c>
      <c r="G46" s="199">
        <f>'Methods&amp;Limits'!I85</f>
        <v>12.121</v>
      </c>
      <c r="H46" s="262" t="str">
        <f>IF(E17="","",IF(E17&gt;G46,"Yes",""))</f>
        <v/>
      </c>
      <c r="I46" s="422"/>
      <c r="J46" s="274"/>
      <c r="K46" s="274"/>
      <c r="L46" s="625"/>
      <c r="M46" s="626"/>
    </row>
    <row r="47" spans="1:14" ht="15" customHeight="1" x14ac:dyDescent="0.2">
      <c r="A47" s="152" t="str">
        <f>'Methods&amp;Limits'!A86</f>
        <v>Sulphur content (sulphur free, from 2005)</v>
      </c>
      <c r="B47" s="212" t="str">
        <f>'Methods&amp;Limits'!B86</f>
        <v>mg/kg</v>
      </c>
      <c r="C47" s="211" t="str">
        <f>'Methods&amp;Limits'!E86</f>
        <v>EN-ISO 20846</v>
      </c>
      <c r="D47" s="198">
        <f>'Methods&amp;Limits'!F86</f>
        <v>2004</v>
      </c>
      <c r="E47" s="199">
        <f>'Methods&amp;Limits'!G86</f>
        <v>2.2000000000000002</v>
      </c>
      <c r="F47" s="199">
        <f>'Methods&amp;Limits'!H86</f>
        <v>0</v>
      </c>
      <c r="G47" s="199">
        <f>'Methods&amp;Limits'!I86</f>
        <v>11.298</v>
      </c>
      <c r="H47" s="262" t="str">
        <f>IF(E18="","",IF(E18&gt;G47,"Yes",""))</f>
        <v/>
      </c>
      <c r="I47" s="422"/>
      <c r="J47" s="274"/>
      <c r="K47" s="274"/>
      <c r="L47" s="625"/>
      <c r="M47" s="626"/>
    </row>
    <row r="48" spans="1:14" ht="15" customHeight="1" x14ac:dyDescent="0.2">
      <c r="A48" s="155"/>
      <c r="B48" s="213"/>
      <c r="C48" s="271" t="str">
        <f>'Methods&amp;Limits'!E87</f>
        <v>EN-ISO 20884</v>
      </c>
      <c r="D48" s="198">
        <f>'Methods&amp;Limits'!F87</f>
        <v>2004</v>
      </c>
      <c r="E48" s="199">
        <f>'Methods&amp;Limits'!G87</f>
        <v>3.1</v>
      </c>
      <c r="F48" s="199">
        <f>'Methods&amp;Limits'!H87</f>
        <v>0</v>
      </c>
      <c r="G48" s="199">
        <f>'Methods&amp;Limits'!I87</f>
        <v>11.829000000000001</v>
      </c>
      <c r="H48" s="262" t="str">
        <f>IF(E18="","",IF(E18&gt;G48,"Yes",""))</f>
        <v/>
      </c>
      <c r="I48" s="422"/>
      <c r="J48" s="274"/>
      <c r="K48" s="274"/>
      <c r="L48" s="625"/>
      <c r="M48" s="626"/>
    </row>
    <row r="49" spans="1:13" ht="15" customHeight="1" x14ac:dyDescent="0.2">
      <c r="A49" s="188" t="str">
        <f>'Methods&amp;Limits'!A88</f>
        <v>FAME Content</v>
      </c>
      <c r="B49" s="189" t="str">
        <f>'Methods&amp;Limits'!B88</f>
        <v>% V/V</v>
      </c>
      <c r="C49" s="198" t="str">
        <f>'Methods&amp;Limits'!E88</f>
        <v>EN14078</v>
      </c>
      <c r="D49" s="198">
        <f>'Methods&amp;Limits'!F88</f>
        <v>2009</v>
      </c>
      <c r="E49" s="199">
        <f>'Methods&amp;Limits'!G88</f>
        <v>0.5</v>
      </c>
      <c r="F49" s="199">
        <f>'Methods&amp;Limits'!H88</f>
        <v>0</v>
      </c>
      <c r="G49" s="199">
        <f>'Methods&amp;Limits'!I88</f>
        <v>7.2949999999999999</v>
      </c>
      <c r="H49" s="262" t="str">
        <f>IF(E19="","",IF(E19&gt;G49,"Yes",""))</f>
        <v/>
      </c>
      <c r="I49" s="422"/>
      <c r="J49" s="274"/>
      <c r="K49" s="274"/>
      <c r="L49" s="625"/>
      <c r="M49" s="626"/>
    </row>
    <row r="50" spans="1:13" x14ac:dyDescent="0.2">
      <c r="A50" s="627" t="str">
        <f>'Methods&amp;Limits'!A89</f>
        <v>Manganese</v>
      </c>
      <c r="B50" s="629" t="str">
        <f>'Methods&amp;Limits'!B89</f>
        <v>mg/l</v>
      </c>
      <c r="C50" s="275" t="s">
        <v>430</v>
      </c>
      <c r="D50" s="198">
        <v>2011</v>
      </c>
      <c r="E50" s="273">
        <f>'Methods&amp;Limits'!G89</f>
        <v>1.53</v>
      </c>
      <c r="F50" s="199">
        <f>'Methods&amp;Limits'!H89</f>
        <v>0</v>
      </c>
      <c r="G50" s="389">
        <f>'Methods&amp;Limits'!I89</f>
        <v>2.9026999999999998</v>
      </c>
      <c r="H50" s="262" t="str">
        <f>IF(E20="","",IF(E20&gt;G50,"Yes",""))</f>
        <v/>
      </c>
      <c r="I50" s="422"/>
      <c r="J50" s="274"/>
      <c r="K50" s="274"/>
      <c r="L50" s="625"/>
      <c r="M50" s="626"/>
    </row>
    <row r="51" spans="1:13" x14ac:dyDescent="0.2">
      <c r="A51" s="628"/>
      <c r="B51" s="630"/>
      <c r="C51" s="275" t="s">
        <v>431</v>
      </c>
      <c r="D51" s="272">
        <f>'Methods&amp;Limits'!F89</f>
        <v>2011</v>
      </c>
      <c r="E51" s="273">
        <f>'Methods&amp;Limits'!G90</f>
        <v>1.76</v>
      </c>
      <c r="F51" s="389">
        <f>'Methods&amp;Limits'!H89</f>
        <v>0</v>
      </c>
      <c r="G51" s="389">
        <f>'Methods&amp;Limits'!I90</f>
        <v>3.0384000000000002</v>
      </c>
      <c r="H51" s="262" t="str">
        <f>IF(E20="","",IF(E20&gt;G51,"Yes",""))</f>
        <v/>
      </c>
      <c r="I51" s="422"/>
      <c r="J51" s="274"/>
      <c r="K51" s="274"/>
      <c r="L51" s="625"/>
      <c r="M51" s="626"/>
    </row>
    <row r="52" spans="1:13" ht="15" customHeight="1" x14ac:dyDescent="0.2"/>
    <row r="53" spans="1:13" x14ac:dyDescent="0.2"/>
  </sheetData>
  <sheetProtection algorithmName="SHA-512" hashValue="5THwGcgHXndWer7aJPxsLymUm1kVhuvHx3McDvi6tlIghQqOtXjQP0gikxC5RfVUK3NSVxeaagtmZZYnujk6rw==" saltValue="ufamu+/kFjcuJSGpD5soVw==" spinCount="100000" sheet="1" objects="1" scenarios="1" sort="0"/>
  <mergeCells count="39">
    <mergeCell ref="L48:M48"/>
    <mergeCell ref="L49:M49"/>
    <mergeCell ref="A50:A51"/>
    <mergeCell ref="B50:B51"/>
    <mergeCell ref="L51:M51"/>
    <mergeCell ref="L50:M50"/>
    <mergeCell ref="L47:M47"/>
    <mergeCell ref="A34:N34"/>
    <mergeCell ref="C39:I39"/>
    <mergeCell ref="J39:M39"/>
    <mergeCell ref="F40:G40"/>
    <mergeCell ref="I40:I41"/>
    <mergeCell ref="J40:J41"/>
    <mergeCell ref="K40:K41"/>
    <mergeCell ref="L40:M41"/>
    <mergeCell ref="L42:M42"/>
    <mergeCell ref="L43:M43"/>
    <mergeCell ref="L44:M44"/>
    <mergeCell ref="L45:M45"/>
    <mergeCell ref="L46:M46"/>
    <mergeCell ref="E31:N31"/>
    <mergeCell ref="C11:K12"/>
    <mergeCell ref="L11:O11"/>
    <mergeCell ref="P11:Q11"/>
    <mergeCell ref="L12:M12"/>
    <mergeCell ref="N12:O12"/>
    <mergeCell ref="P12:Q12"/>
    <mergeCell ref="A24:D24"/>
    <mergeCell ref="E25:N26"/>
    <mergeCell ref="E27:N27"/>
    <mergeCell ref="E28:N29"/>
    <mergeCell ref="E30:N30"/>
    <mergeCell ref="B3:D3"/>
    <mergeCell ref="G3:Q10"/>
    <mergeCell ref="B4:D4"/>
    <mergeCell ref="B5:D5"/>
    <mergeCell ref="B6:D6"/>
    <mergeCell ref="B7:D7"/>
    <mergeCell ref="B8:D8"/>
  </mergeCells>
  <dataValidations count="2">
    <dataValidation type="whole" operator="greaterThanOrEqual" allowBlank="1" showInputMessage="1" showErrorMessage="1" sqref="C14:C20 I14:I20 B25:B30 D25:D30">
      <formula1>0</formula1>
    </dataValidation>
    <dataValidation type="decimal" operator="greaterThanOrEqual" allowBlank="1" showInputMessage="1" showErrorMessage="1" sqref="D14:H20 J14:M20">
      <formula1>0</formula1>
    </dataValidation>
  </dataValidations>
  <hyperlinks>
    <hyperlink ref="R1" location="'Submission Report'!A1" display="&lt;-- GO BACK"/>
  </hyperlinks>
  <pageMargins left="0.75" right="0.75" top="1" bottom="1" header="0.4921259845" footer="0.4921259845"/>
  <pageSetup paperSize="9" scale="52" fitToHeight="2" orientation="landscape" r:id="rId1"/>
  <headerFooter alignWithMargins="0">
    <oddHeader>&amp;L&amp;F&amp;C&amp;A</oddHeader>
    <oddFooter>&amp;LTemplate v3 ext&amp;CPage &amp;P of &amp;N</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Z53"/>
  <sheetViews>
    <sheetView showGridLines="0" zoomScaleNormal="100" zoomScaleSheetLayoutView="78" workbookViewId="0"/>
  </sheetViews>
  <sheetFormatPr defaultColWidth="0" defaultRowHeight="12.75" zeroHeight="1" x14ac:dyDescent="0.2"/>
  <cols>
    <col min="1" max="1" width="36.85546875" style="4" customWidth="1"/>
    <col min="2" max="2" width="6.7109375" style="4" customWidth="1"/>
    <col min="3" max="3" width="20" style="4" customWidth="1"/>
    <col min="4" max="4" width="8.42578125" style="4" bestFit="1" customWidth="1"/>
    <col min="5" max="5" width="19.42578125" style="4" bestFit="1" customWidth="1"/>
    <col min="6" max="7" width="10.28515625" style="4" customWidth="1"/>
    <col min="8" max="8" width="10.85546875" style="4" bestFit="1" customWidth="1"/>
    <col min="9" max="9" width="12" style="4" bestFit="1" customWidth="1"/>
    <col min="10" max="10" width="12.28515625" style="4" customWidth="1"/>
    <col min="11" max="11" width="11.5703125" style="4" customWidth="1"/>
    <col min="12" max="12" width="10.28515625" style="4" customWidth="1"/>
    <col min="13" max="13" width="11" style="4" customWidth="1"/>
    <col min="14" max="14" width="8.85546875" style="4" bestFit="1" customWidth="1"/>
    <col min="15" max="15" width="11.85546875" style="4" customWidth="1"/>
    <col min="16" max="16" width="12.28515625" style="4" customWidth="1"/>
    <col min="17" max="17" width="31.42578125" style="4" customWidth="1"/>
    <col min="18" max="18" width="18.7109375" style="4" customWidth="1"/>
    <col min="19" max="19" width="6.28515625" style="4" bestFit="1" customWidth="1"/>
    <col min="20" max="20" width="19.42578125" style="4" hidden="1" customWidth="1"/>
    <col min="21" max="21" width="10.42578125" style="4" hidden="1" customWidth="1"/>
    <col min="22" max="22" width="10.85546875" style="4" hidden="1" customWidth="1"/>
    <col min="23" max="23" width="12" style="4" hidden="1" customWidth="1"/>
    <col min="24" max="24" width="13.7109375" style="4" hidden="1" customWidth="1"/>
    <col min="25" max="25" width="8.140625" style="4" hidden="1" customWidth="1"/>
    <col min="26" max="26" width="41.42578125" style="4" hidden="1" customWidth="1"/>
    <col min="27" max="16384" width="0" style="4" hidden="1"/>
  </cols>
  <sheetData>
    <row r="1" spans="1:18" s="177" customFormat="1" ht="21" customHeight="1" x14ac:dyDescent="0.25">
      <c r="A1" s="77" t="s">
        <v>354</v>
      </c>
      <c r="R1" s="288" t="s">
        <v>860</v>
      </c>
    </row>
    <row r="2" spans="1:18" ht="3.75" customHeight="1" x14ac:dyDescent="0.2">
      <c r="A2" s="12"/>
      <c r="B2" s="12"/>
      <c r="C2" s="12"/>
      <c r="D2" s="12"/>
      <c r="E2" s="12"/>
      <c r="F2" s="12"/>
      <c r="G2" s="12"/>
      <c r="H2" s="12"/>
      <c r="I2" s="12"/>
      <c r="J2" s="12"/>
      <c r="K2" s="12"/>
      <c r="L2" s="12"/>
    </row>
    <row r="3" spans="1:18" ht="14.25" customHeight="1" x14ac:dyDescent="0.2">
      <c r="A3" s="418" t="s">
        <v>18</v>
      </c>
      <c r="B3" s="658" t="str">
        <f>IF(LEN('Contacts&amp;Annual Summary'!C9) &gt; 1,'Contacts&amp;Annual Summary'!C9,"")</f>
        <v>Slovakia</v>
      </c>
      <c r="C3" s="659"/>
      <c r="D3" s="660"/>
      <c r="G3" s="655" t="s">
        <v>357</v>
      </c>
      <c r="H3" s="656"/>
      <c r="I3" s="656"/>
      <c r="J3" s="656"/>
      <c r="K3" s="656"/>
      <c r="L3" s="656"/>
      <c r="M3" s="656"/>
      <c r="N3" s="656"/>
      <c r="O3" s="656"/>
      <c r="P3" s="656"/>
      <c r="Q3" s="656"/>
    </row>
    <row r="4" spans="1:18" ht="14.25" customHeight="1" x14ac:dyDescent="0.2">
      <c r="A4" s="418" t="s">
        <v>53</v>
      </c>
      <c r="B4" s="658">
        <f>'Contacts&amp;Annual Summary'!C8</f>
        <v>2020</v>
      </c>
      <c r="C4" s="659"/>
      <c r="D4" s="660"/>
      <c r="G4" s="656"/>
      <c r="H4" s="656"/>
      <c r="I4" s="656"/>
      <c r="J4" s="656"/>
      <c r="K4" s="656"/>
      <c r="L4" s="656"/>
      <c r="M4" s="656"/>
      <c r="N4" s="656"/>
      <c r="O4" s="656"/>
      <c r="P4" s="656"/>
      <c r="Q4" s="656"/>
    </row>
    <row r="5" spans="1:18" ht="14.25" customHeight="1" x14ac:dyDescent="0.2">
      <c r="A5" s="419" t="s">
        <v>198</v>
      </c>
      <c r="B5" s="658" t="s">
        <v>243</v>
      </c>
      <c r="C5" s="659"/>
      <c r="D5" s="660"/>
      <c r="G5" s="656"/>
      <c r="H5" s="656"/>
      <c r="I5" s="656"/>
      <c r="J5" s="656"/>
      <c r="K5" s="656"/>
      <c r="L5" s="656"/>
      <c r="M5" s="656"/>
      <c r="N5" s="656"/>
      <c r="O5" s="656"/>
      <c r="P5" s="656"/>
      <c r="Q5" s="656"/>
    </row>
    <row r="6" spans="1:18" ht="14.25" customHeight="1" x14ac:dyDescent="0.2">
      <c r="A6" s="420" t="s">
        <v>59</v>
      </c>
      <c r="B6" s="658" t="s">
        <v>112</v>
      </c>
      <c r="C6" s="659"/>
      <c r="D6" s="660"/>
      <c r="G6" s="656"/>
      <c r="H6" s="656"/>
      <c r="I6" s="656"/>
      <c r="J6" s="656"/>
      <c r="K6" s="656"/>
      <c r="L6" s="656"/>
      <c r="M6" s="656"/>
      <c r="N6" s="656"/>
      <c r="O6" s="656"/>
      <c r="P6" s="656"/>
      <c r="Q6" s="656"/>
    </row>
    <row r="7" spans="1:18" ht="14.25" customHeight="1" x14ac:dyDescent="0.2">
      <c r="A7" s="420" t="s">
        <v>60</v>
      </c>
      <c r="B7" s="663">
        <f>'Diesel (3)'!B7</f>
        <v>0</v>
      </c>
      <c r="C7" s="664"/>
      <c r="D7" s="665"/>
      <c r="G7" s="656"/>
      <c r="H7" s="656"/>
      <c r="I7" s="656"/>
      <c r="J7" s="656"/>
      <c r="K7" s="656"/>
      <c r="L7" s="656"/>
      <c r="M7" s="656"/>
      <c r="N7" s="656"/>
      <c r="O7" s="656"/>
      <c r="P7" s="656"/>
      <c r="Q7" s="656"/>
    </row>
    <row r="8" spans="1:18" ht="14.25" customHeight="1" x14ac:dyDescent="0.2">
      <c r="A8" s="421" t="s">
        <v>351</v>
      </c>
      <c r="B8" s="666">
        <f>MAX('Diesel (3)'!B8:D8,'Diesel (4)'!B8:D8)</f>
        <v>0</v>
      </c>
      <c r="C8" s="664"/>
      <c r="D8" s="665"/>
      <c r="E8" s="27"/>
      <c r="F8" s="27"/>
      <c r="G8" s="656"/>
      <c r="H8" s="656"/>
      <c r="I8" s="656"/>
      <c r="J8" s="656"/>
      <c r="K8" s="656"/>
      <c r="L8" s="656"/>
      <c r="M8" s="656"/>
      <c r="N8" s="656"/>
      <c r="O8" s="656"/>
      <c r="P8" s="656"/>
      <c r="Q8" s="656"/>
    </row>
    <row r="9" spans="1:18" ht="16.5" customHeight="1" x14ac:dyDescent="0.25">
      <c r="A9" s="179" t="s">
        <v>75</v>
      </c>
      <c r="B9" s="27"/>
      <c r="C9" s="27"/>
      <c r="D9" s="27"/>
      <c r="E9" s="27"/>
      <c r="F9" s="27"/>
      <c r="G9" s="656"/>
      <c r="H9" s="656"/>
      <c r="I9" s="656"/>
      <c r="J9" s="656"/>
      <c r="K9" s="656"/>
      <c r="L9" s="656"/>
      <c r="M9" s="656"/>
      <c r="N9" s="656"/>
      <c r="O9" s="656"/>
      <c r="P9" s="656"/>
      <c r="Q9" s="656"/>
    </row>
    <row r="10" spans="1:18" ht="22.5" customHeight="1" x14ac:dyDescent="0.2">
      <c r="A10" s="27"/>
      <c r="B10" s="27"/>
      <c r="C10" s="27"/>
      <c r="D10" s="27"/>
      <c r="E10" s="27"/>
      <c r="F10" s="27"/>
      <c r="G10" s="657"/>
      <c r="H10" s="657"/>
      <c r="I10" s="657"/>
      <c r="J10" s="657"/>
      <c r="K10" s="657"/>
      <c r="L10" s="657"/>
      <c r="M10" s="657"/>
      <c r="N10" s="657"/>
      <c r="O10" s="657"/>
      <c r="P10" s="657"/>
      <c r="Q10" s="657"/>
    </row>
    <row r="11" spans="1:18" s="180" customFormat="1" ht="16.5" customHeight="1" x14ac:dyDescent="0.2">
      <c r="A11" s="86" t="s">
        <v>54</v>
      </c>
      <c r="B11" s="86" t="s">
        <v>20</v>
      </c>
      <c r="C11" s="648" t="s">
        <v>21</v>
      </c>
      <c r="D11" s="648"/>
      <c r="E11" s="648"/>
      <c r="F11" s="648"/>
      <c r="G11" s="648"/>
      <c r="H11" s="648"/>
      <c r="I11" s="648"/>
      <c r="J11" s="648"/>
      <c r="K11" s="648"/>
      <c r="L11" s="649" t="s">
        <v>62</v>
      </c>
      <c r="M11" s="650"/>
      <c r="N11" s="650"/>
      <c r="O11" s="651"/>
      <c r="P11" s="646" t="s">
        <v>183</v>
      </c>
      <c r="Q11" s="647"/>
    </row>
    <row r="12" spans="1:18" s="10" customFormat="1" ht="28.5" customHeight="1" x14ac:dyDescent="0.2">
      <c r="A12" s="87"/>
      <c r="B12" s="87"/>
      <c r="C12" s="648"/>
      <c r="D12" s="648"/>
      <c r="E12" s="648"/>
      <c r="F12" s="648"/>
      <c r="G12" s="648"/>
      <c r="H12" s="648"/>
      <c r="I12" s="648"/>
      <c r="J12" s="648"/>
      <c r="K12" s="648"/>
      <c r="L12" s="661" t="s">
        <v>55</v>
      </c>
      <c r="M12" s="662"/>
      <c r="N12" s="599" t="s">
        <v>211</v>
      </c>
      <c r="O12" s="600"/>
      <c r="P12" s="588" t="s">
        <v>184</v>
      </c>
      <c r="Q12" s="589"/>
    </row>
    <row r="13" spans="1:18" s="10" customFormat="1" ht="45.75" customHeight="1" x14ac:dyDescent="0.2">
      <c r="A13" s="88"/>
      <c r="B13" s="88"/>
      <c r="C13" s="89" t="s">
        <v>61</v>
      </c>
      <c r="D13" s="92" t="s">
        <v>22</v>
      </c>
      <c r="E13" s="92" t="s">
        <v>23</v>
      </c>
      <c r="F13" s="91" t="s">
        <v>206</v>
      </c>
      <c r="G13" s="91" t="s">
        <v>24</v>
      </c>
      <c r="H13" s="89" t="s">
        <v>56</v>
      </c>
      <c r="I13" s="93" t="s">
        <v>213</v>
      </c>
      <c r="J13" s="93" t="s">
        <v>212</v>
      </c>
      <c r="K13" s="93" t="s">
        <v>214</v>
      </c>
      <c r="L13" s="94" t="s">
        <v>22</v>
      </c>
      <c r="M13" s="94" t="s">
        <v>23</v>
      </c>
      <c r="N13" s="94" t="s">
        <v>22</v>
      </c>
      <c r="O13" s="96" t="s">
        <v>23</v>
      </c>
      <c r="P13" s="181" t="s">
        <v>63</v>
      </c>
      <c r="Q13" s="182" t="s">
        <v>72</v>
      </c>
    </row>
    <row r="14" spans="1:18" x14ac:dyDescent="0.2">
      <c r="A14" s="97" t="s">
        <v>17</v>
      </c>
      <c r="B14" s="98" t="s">
        <v>4</v>
      </c>
      <c r="C14" s="417">
        <f>IF(AND('Diesel (3)'!C14="",'Diesel (4)'!C14=""),"",SUM('Diesel (3)'!C14,'Diesel (4)'!C14))</f>
        <v>0</v>
      </c>
      <c r="D14" s="424">
        <f>IF(AND('Diesel (3)'!D14="",'Diesel (4)'!D14=""),"",MIN('Diesel (3)'!D14,'Diesel (4)'!D14))</f>
        <v>0</v>
      </c>
      <c r="E14" s="424">
        <f>IF(AND('Diesel (3)'!E14="",'Diesel (4)'!E14=""),"",MAX('Diesel (3)'!E14,'Diesel (4)'!E14))</f>
        <v>0</v>
      </c>
      <c r="F14" s="425">
        <v>0</v>
      </c>
      <c r="G14" s="425">
        <v>0</v>
      </c>
      <c r="H14" s="425">
        <v>0</v>
      </c>
      <c r="I14" s="417">
        <f>IF(AND('Diesel (3)'!I14="",'Diesel (4)'!I14=""),"",SUM('Diesel (3)'!I14,'Diesel (4)'!I14))</f>
        <v>0</v>
      </c>
      <c r="J14" s="423">
        <v>0</v>
      </c>
      <c r="K14" s="423">
        <v>0</v>
      </c>
      <c r="L14" s="423"/>
      <c r="M14" s="423"/>
      <c r="N14" s="183">
        <v>51</v>
      </c>
      <c r="O14" s="391" t="s">
        <v>4</v>
      </c>
      <c r="P14" s="268" t="s">
        <v>65</v>
      </c>
      <c r="Q14" s="102">
        <v>1998</v>
      </c>
    </row>
    <row r="15" spans="1:18" x14ac:dyDescent="0.2">
      <c r="A15" s="97" t="s">
        <v>0</v>
      </c>
      <c r="B15" s="136" t="s">
        <v>16</v>
      </c>
      <c r="C15" s="417">
        <f>IF(AND('Diesel (3)'!C15="",'Diesel (4)'!C15=""),"",SUM('Diesel (3)'!C15,'Diesel (4)'!C15))</f>
        <v>0</v>
      </c>
      <c r="D15" s="424">
        <f>IF(AND('Diesel (3)'!D15="",'Diesel (4)'!D15=""),"",MIN('Diesel (3)'!D15,'Diesel (4)'!D15))</f>
        <v>0</v>
      </c>
      <c r="E15" s="424">
        <f>IF(AND('Diesel (3)'!E15="",'Diesel (4)'!E15=""),"",MAX('Diesel (3)'!E15,'Diesel (4)'!E15))</f>
        <v>0</v>
      </c>
      <c r="F15" s="425">
        <v>0</v>
      </c>
      <c r="G15" s="425">
        <v>0</v>
      </c>
      <c r="H15" s="425">
        <v>0</v>
      </c>
      <c r="I15" s="417">
        <f>IF(AND('Diesel (3)'!I15="",'Diesel (4)'!I15=""),"",SUM('Diesel (3)'!I15,'Diesel (4)'!I15))</f>
        <v>0</v>
      </c>
      <c r="J15" s="423">
        <v>0</v>
      </c>
      <c r="K15" s="423">
        <v>0</v>
      </c>
      <c r="L15" s="423"/>
      <c r="M15" s="423"/>
      <c r="N15" s="184"/>
      <c r="O15" s="391">
        <v>845</v>
      </c>
      <c r="P15" s="391" t="s">
        <v>66</v>
      </c>
      <c r="Q15" s="139">
        <v>1998</v>
      </c>
    </row>
    <row r="16" spans="1:18" x14ac:dyDescent="0.2">
      <c r="A16" s="97" t="s">
        <v>58</v>
      </c>
      <c r="B16" s="185" t="s">
        <v>15</v>
      </c>
      <c r="C16" s="417">
        <f>IF(AND('Diesel (3)'!C16="",'Diesel (4)'!C16=""),"",SUM('Diesel (3)'!C16,'Diesel (4)'!C16))</f>
        <v>0</v>
      </c>
      <c r="D16" s="424">
        <f>IF(AND('Diesel (3)'!D16="",'Diesel (4)'!D16=""),"",MIN('Diesel (3)'!D16,'Diesel (4)'!D16))</f>
        <v>0</v>
      </c>
      <c r="E16" s="424">
        <f>IF(AND('Diesel (3)'!E16="",'Diesel (4)'!E16=""),"",MAX('Diesel (3)'!E16,'Diesel (4)'!E16))</f>
        <v>0</v>
      </c>
      <c r="F16" s="425">
        <v>0</v>
      </c>
      <c r="G16" s="425">
        <v>0</v>
      </c>
      <c r="H16" s="425">
        <v>0</v>
      </c>
      <c r="I16" s="417">
        <f>IF(AND('Diesel (3)'!I16="",'Diesel (4)'!I16=""),"",SUM('Diesel (3)'!I16,'Diesel (4)'!I16))</f>
        <v>0</v>
      </c>
      <c r="J16" s="423">
        <v>0</v>
      </c>
      <c r="K16" s="423">
        <v>0</v>
      </c>
      <c r="L16" s="423"/>
      <c r="M16" s="423"/>
      <c r="N16" s="186"/>
      <c r="O16" s="391">
        <v>360</v>
      </c>
      <c r="P16" s="391" t="s">
        <v>67</v>
      </c>
      <c r="Q16" s="139">
        <v>2000</v>
      </c>
    </row>
    <row r="17" spans="1:26" x14ac:dyDescent="0.2">
      <c r="A17" s="187" t="s">
        <v>1</v>
      </c>
      <c r="B17" s="117" t="s">
        <v>6</v>
      </c>
      <c r="C17" s="417">
        <f>IF(AND('Diesel (3)'!C17="",'Diesel (4)'!C17=""),"",SUM('Diesel (3)'!C17,'Diesel (4)'!C17))</f>
        <v>0</v>
      </c>
      <c r="D17" s="424">
        <f>IF(AND('Diesel (3)'!D17="",'Diesel (4)'!D17=""),"",MIN('Diesel (3)'!D17,'Diesel (4)'!D17))</f>
        <v>0</v>
      </c>
      <c r="E17" s="424">
        <f>IF(AND('Diesel (3)'!E17="",'Diesel (4)'!E17=""),"",MAX('Diesel (3)'!E17,'Diesel (4)'!E17))</f>
        <v>0</v>
      </c>
      <c r="F17" s="425">
        <v>0</v>
      </c>
      <c r="G17" s="425">
        <v>0</v>
      </c>
      <c r="H17" s="425">
        <v>0</v>
      </c>
      <c r="I17" s="417">
        <f>IF(AND('Diesel (3)'!I17="",'Diesel (4)'!I17=""),"",SUM('Diesel (3)'!I17,'Diesel (4)'!I17))</f>
        <v>0</v>
      </c>
      <c r="J17" s="423">
        <v>0</v>
      </c>
      <c r="K17" s="423">
        <v>0</v>
      </c>
      <c r="L17" s="423"/>
      <c r="M17" s="423"/>
      <c r="N17" s="184"/>
      <c r="O17" s="391">
        <v>8</v>
      </c>
      <c r="P17" s="391" t="s">
        <v>2</v>
      </c>
      <c r="Q17" s="139">
        <v>2006</v>
      </c>
    </row>
    <row r="18" spans="1:26" ht="22.5" x14ac:dyDescent="0.2">
      <c r="A18" s="135" t="s">
        <v>41</v>
      </c>
      <c r="B18" s="136" t="s">
        <v>9</v>
      </c>
      <c r="C18" s="417">
        <f>IF(AND('Diesel (3)'!C18="",'Diesel (4)'!C18=""),"",SUM('Diesel (3)'!C18,'Diesel (4)'!C18))</f>
        <v>0</v>
      </c>
      <c r="D18" s="424">
        <f>IF(AND('Diesel (3)'!D18="",'Diesel (4)'!D18=""),"",MIN('Diesel (3)'!D18,'Diesel (4)'!D18))</f>
        <v>0</v>
      </c>
      <c r="E18" s="424">
        <f>IF(AND('Diesel (3)'!E18="",'Diesel (4)'!E18=""),"",MAX('Diesel (3)'!E18,'Diesel (4)'!E18))</f>
        <v>0</v>
      </c>
      <c r="F18" s="425">
        <v>0</v>
      </c>
      <c r="G18" s="425">
        <v>0</v>
      </c>
      <c r="H18" s="425">
        <v>0</v>
      </c>
      <c r="I18" s="417">
        <f>IF(AND('Diesel (3)'!I18="",'Diesel (4)'!I18=""),"",SUM('Diesel (3)'!I18,'Diesel (4)'!I18))</f>
        <v>0</v>
      </c>
      <c r="J18" s="423">
        <v>0</v>
      </c>
      <c r="K18" s="423">
        <v>0</v>
      </c>
      <c r="L18" s="423"/>
      <c r="M18" s="423"/>
      <c r="N18" s="184"/>
      <c r="O18" s="391">
        <v>10</v>
      </c>
      <c r="P18" s="391" t="s">
        <v>352</v>
      </c>
      <c r="Q18" s="137">
        <v>2004</v>
      </c>
    </row>
    <row r="19" spans="1:26" x14ac:dyDescent="0.2">
      <c r="A19" s="188" t="s">
        <v>208</v>
      </c>
      <c r="B19" s="189" t="s">
        <v>209</v>
      </c>
      <c r="C19" s="417">
        <f>IF(AND('Diesel (3)'!C19="",'Diesel (4)'!C19=""),"",SUM('Diesel (3)'!C19,'Diesel (4)'!C19))</f>
        <v>0</v>
      </c>
      <c r="D19" s="424">
        <f>IF(AND('Diesel (3)'!D19="",'Diesel (4)'!D19=""),"",MIN('Diesel (3)'!D19,'Diesel (4)'!D19))</f>
        <v>0</v>
      </c>
      <c r="E19" s="424">
        <f>IF(AND('Diesel (3)'!E19="",'Diesel (4)'!E19=""),"",MAX('Diesel (3)'!E19,'Diesel (4)'!E19))</f>
        <v>0</v>
      </c>
      <c r="F19" s="425">
        <v>0</v>
      </c>
      <c r="G19" s="425">
        <v>0</v>
      </c>
      <c r="H19" s="425">
        <v>0</v>
      </c>
      <c r="I19" s="417">
        <f>IF(AND('Diesel (3)'!I19="",'Diesel (4)'!I19=""),"",SUM('Diesel (3)'!I19,'Diesel (4)'!I19))</f>
        <v>0</v>
      </c>
      <c r="J19" s="423">
        <v>0</v>
      </c>
      <c r="K19" s="423">
        <v>0</v>
      </c>
      <c r="L19" s="423"/>
      <c r="M19" s="423"/>
      <c r="N19" s="190"/>
      <c r="O19" s="391" t="s">
        <v>376</v>
      </c>
      <c r="P19" s="391" t="s">
        <v>353</v>
      </c>
      <c r="Q19" s="139">
        <v>2009</v>
      </c>
    </row>
    <row r="20" spans="1:26" ht="22.5" x14ac:dyDescent="0.2">
      <c r="A20" s="270" t="s">
        <v>433</v>
      </c>
      <c r="B20" s="189" t="s">
        <v>221</v>
      </c>
      <c r="C20" s="417">
        <f>IF(AND('Diesel (3)'!C20="",'Diesel (4)'!C20=""),"",SUM('Diesel (3)'!C20,'Diesel (4)'!C20))</f>
        <v>0</v>
      </c>
      <c r="D20" s="424">
        <f>IF(AND('Diesel (3)'!D20="",'Diesel (4)'!D20=""),"",MIN('Diesel (3)'!D20,'Diesel (4)'!D20))</f>
        <v>0</v>
      </c>
      <c r="E20" s="424">
        <f>IF(AND('Diesel (3)'!E20="",'Diesel (4)'!E20=""),"",MAX('Diesel (3)'!E20,'Diesel (4)'!E20))</f>
        <v>0</v>
      </c>
      <c r="F20" s="425">
        <v>0</v>
      </c>
      <c r="G20" s="425">
        <v>0</v>
      </c>
      <c r="H20" s="425">
        <v>0</v>
      </c>
      <c r="I20" s="417">
        <f>IF(AND('Diesel (3)'!I20="",'Diesel (4)'!I20=""),"",SUM('Diesel (3)'!I20,'Diesel (4)'!I20))</f>
        <v>0</v>
      </c>
      <c r="J20" s="423">
        <v>0</v>
      </c>
      <c r="K20" s="423">
        <v>0</v>
      </c>
      <c r="L20" s="423"/>
      <c r="M20" s="423"/>
      <c r="N20" s="190"/>
      <c r="O20" s="391">
        <v>2</v>
      </c>
      <c r="P20" s="391" t="s">
        <v>429</v>
      </c>
      <c r="Q20" s="139">
        <v>2011</v>
      </c>
    </row>
    <row r="21" spans="1:26" s="22" customFormat="1" ht="7.5" customHeight="1" x14ac:dyDescent="0.2">
      <c r="A21" s="191"/>
      <c r="B21" s="191"/>
      <c r="C21" s="191"/>
      <c r="D21" s="191"/>
      <c r="E21" s="191"/>
      <c r="F21" s="191"/>
      <c r="G21" s="191"/>
      <c r="H21" s="191"/>
      <c r="I21" s="191"/>
      <c r="J21" s="191"/>
      <c r="K21" s="191"/>
      <c r="L21" s="191"/>
      <c r="M21" s="191"/>
      <c r="N21" s="191"/>
      <c r="O21" s="192"/>
      <c r="P21" s="192"/>
      <c r="Q21" s="193"/>
      <c r="R21" s="75"/>
      <c r="S21" s="75"/>
      <c r="T21" s="75"/>
      <c r="U21" s="192"/>
      <c r="V21" s="192"/>
      <c r="W21" s="193"/>
      <c r="X21" s="75"/>
      <c r="Y21" s="75"/>
      <c r="Z21" s="75"/>
    </row>
    <row r="22" spans="1:26" s="22" customFormat="1" ht="15" customHeight="1" x14ac:dyDescent="0.25">
      <c r="A22" s="194" t="s">
        <v>74</v>
      </c>
      <c r="B22" s="144"/>
      <c r="C22" s="144"/>
      <c r="D22" s="144"/>
      <c r="E22" s="144"/>
      <c r="F22" s="144"/>
      <c r="G22" s="144"/>
      <c r="H22" s="144"/>
      <c r="I22" s="144"/>
      <c r="J22" s="144"/>
      <c r="K22" s="144"/>
      <c r="L22" s="144"/>
    </row>
    <row r="23" spans="1:26" ht="7.5" customHeight="1" x14ac:dyDescent="0.2">
      <c r="A23" s="12"/>
      <c r="B23" s="12"/>
      <c r="C23" s="12"/>
      <c r="D23" s="12"/>
      <c r="E23" s="12"/>
      <c r="F23" s="12"/>
      <c r="G23" s="12"/>
      <c r="H23" s="12"/>
      <c r="I23" s="12"/>
      <c r="J23" s="12"/>
      <c r="K23" s="12"/>
      <c r="L23" s="12"/>
    </row>
    <row r="24" spans="1:26" ht="15.75" customHeight="1" x14ac:dyDescent="0.2">
      <c r="A24" s="496" t="s">
        <v>43</v>
      </c>
      <c r="B24" s="634"/>
      <c r="C24" s="634"/>
      <c r="D24" s="634"/>
      <c r="E24" s="12"/>
      <c r="F24" s="12"/>
      <c r="G24" s="12"/>
      <c r="H24" s="12"/>
      <c r="I24" s="12"/>
      <c r="J24" s="12"/>
      <c r="K24" s="12"/>
      <c r="L24" s="12"/>
    </row>
    <row r="25" spans="1:26" s="180" customFormat="1" ht="13.5" customHeight="1" x14ac:dyDescent="0.2">
      <c r="A25" s="136" t="s">
        <v>44</v>
      </c>
      <c r="B25" s="413">
        <f>'Diesel (3)'!B25+'Diesel (4)'!B25</f>
        <v>0</v>
      </c>
      <c r="C25" s="136" t="s">
        <v>49</v>
      </c>
      <c r="D25" s="413">
        <f>'Diesel (3)'!D25+'Diesel (4)'!D25</f>
        <v>0</v>
      </c>
      <c r="E25" s="635" t="s">
        <v>375</v>
      </c>
      <c r="F25" s="636"/>
      <c r="G25" s="636"/>
      <c r="H25" s="636"/>
      <c r="I25" s="636"/>
      <c r="J25" s="636"/>
      <c r="K25" s="636"/>
      <c r="L25" s="636"/>
      <c r="M25" s="636"/>
      <c r="N25" s="636"/>
    </row>
    <row r="26" spans="1:26" s="180" customFormat="1" ht="13.5" customHeight="1" x14ac:dyDescent="0.2">
      <c r="A26" s="136" t="s">
        <v>45</v>
      </c>
      <c r="B26" s="413">
        <f>'Diesel (3)'!B26+'Diesel (4)'!B26</f>
        <v>0</v>
      </c>
      <c r="C26" s="136" t="s">
        <v>12</v>
      </c>
      <c r="D26" s="413">
        <f>'Diesel (3)'!D26+'Diesel (4)'!D26</f>
        <v>0</v>
      </c>
      <c r="E26" s="635"/>
      <c r="F26" s="636"/>
      <c r="G26" s="636"/>
      <c r="H26" s="636"/>
      <c r="I26" s="636"/>
      <c r="J26" s="636"/>
      <c r="K26" s="636"/>
      <c r="L26" s="636"/>
      <c r="M26" s="636"/>
      <c r="N26" s="636"/>
    </row>
    <row r="27" spans="1:26" s="180" customFormat="1" ht="13.5" customHeight="1" x14ac:dyDescent="0.2">
      <c r="A27" s="136" t="s">
        <v>46</v>
      </c>
      <c r="B27" s="413">
        <f>'Diesel (3)'!B27+'Diesel (4)'!B27</f>
        <v>0</v>
      </c>
      <c r="C27" s="136" t="s">
        <v>13</v>
      </c>
      <c r="D27" s="413">
        <f>'Diesel (3)'!D27+'Diesel (4)'!D27</f>
        <v>0</v>
      </c>
      <c r="E27" s="635" t="s">
        <v>3</v>
      </c>
      <c r="F27" s="636"/>
      <c r="G27" s="636"/>
      <c r="H27" s="636"/>
      <c r="I27" s="636"/>
      <c r="J27" s="636"/>
      <c r="K27" s="636"/>
      <c r="L27" s="636"/>
      <c r="M27" s="636"/>
      <c r="N27" s="636"/>
    </row>
    <row r="28" spans="1:26" s="180" customFormat="1" ht="13.5" customHeight="1" x14ac:dyDescent="0.2">
      <c r="A28" s="136" t="s">
        <v>11</v>
      </c>
      <c r="B28" s="413">
        <f>'Diesel (3)'!B28+'Diesel (4)'!B28</f>
        <v>0</v>
      </c>
      <c r="C28" s="136" t="s">
        <v>50</v>
      </c>
      <c r="D28" s="413">
        <f>'Diesel (3)'!D28+'Diesel (4)'!D28</f>
        <v>0</v>
      </c>
      <c r="E28" s="635" t="s">
        <v>356</v>
      </c>
      <c r="F28" s="636"/>
      <c r="G28" s="636"/>
      <c r="H28" s="636"/>
      <c r="I28" s="636"/>
      <c r="J28" s="636"/>
      <c r="K28" s="636"/>
      <c r="L28" s="636"/>
      <c r="M28" s="636"/>
      <c r="N28" s="636"/>
    </row>
    <row r="29" spans="1:26" s="180" customFormat="1" ht="13.5" customHeight="1" x14ac:dyDescent="0.2">
      <c r="A29" s="136" t="s">
        <v>47</v>
      </c>
      <c r="B29" s="413">
        <f>'Diesel (3)'!B29+'Diesel (4)'!B29</f>
        <v>0</v>
      </c>
      <c r="C29" s="136" t="s">
        <v>14</v>
      </c>
      <c r="D29" s="413">
        <f>'Diesel (3)'!D29+'Diesel (4)'!D29</f>
        <v>0</v>
      </c>
      <c r="E29" s="635"/>
      <c r="F29" s="636"/>
      <c r="G29" s="636"/>
      <c r="H29" s="636"/>
      <c r="I29" s="636"/>
      <c r="J29" s="636"/>
      <c r="K29" s="636"/>
      <c r="L29" s="636"/>
      <c r="M29" s="636"/>
      <c r="N29" s="636"/>
    </row>
    <row r="30" spans="1:26" s="180" customFormat="1" ht="13.5" customHeight="1" thickBot="1" x14ac:dyDescent="0.25">
      <c r="A30" s="136" t="s">
        <v>48</v>
      </c>
      <c r="B30" s="413">
        <f>'Diesel (3)'!B30+'Diesel (4)'!B30</f>
        <v>0</v>
      </c>
      <c r="C30" s="136" t="s">
        <v>51</v>
      </c>
      <c r="D30" s="413">
        <f>'Diesel (3)'!D30+'Diesel (4)'!D30</f>
        <v>0</v>
      </c>
      <c r="E30" s="635" t="s">
        <v>374</v>
      </c>
      <c r="F30" s="636"/>
      <c r="G30" s="636"/>
      <c r="H30" s="636"/>
      <c r="I30" s="636"/>
      <c r="J30" s="636"/>
      <c r="K30" s="636"/>
      <c r="L30" s="636"/>
      <c r="M30" s="636"/>
      <c r="N30" s="636"/>
    </row>
    <row r="31" spans="1:26" ht="13.5" customHeight="1" thickBot="1" x14ac:dyDescent="0.25">
      <c r="C31" s="195" t="s">
        <v>273</v>
      </c>
      <c r="D31" s="261">
        <f>SUM(B25:B30,D25:D30)</f>
        <v>0</v>
      </c>
      <c r="E31" s="635" t="s">
        <v>432</v>
      </c>
      <c r="F31" s="636"/>
      <c r="G31" s="636"/>
      <c r="H31" s="636"/>
      <c r="I31" s="636"/>
      <c r="J31" s="636"/>
      <c r="K31" s="636"/>
      <c r="L31" s="636"/>
      <c r="M31" s="636"/>
      <c r="N31" s="636"/>
    </row>
    <row r="32" spans="1:26" ht="6.75" customHeight="1" x14ac:dyDescent="0.2"/>
    <row r="33" spans="1:14" ht="12" customHeight="1" x14ac:dyDescent="0.2">
      <c r="A33" s="196" t="s">
        <v>96</v>
      </c>
      <c r="B33" s="22"/>
      <c r="C33" s="21"/>
      <c r="D33" s="22"/>
      <c r="E33" s="22"/>
      <c r="F33" s="22"/>
      <c r="G33" s="22"/>
      <c r="H33" s="22"/>
      <c r="I33" s="22"/>
      <c r="J33" s="22"/>
      <c r="K33" s="22"/>
      <c r="L33" s="22"/>
      <c r="M33" s="22"/>
    </row>
    <row r="34" spans="1:14" ht="47.25" customHeight="1" x14ac:dyDescent="0.2">
      <c r="A34" s="638"/>
      <c r="B34" s="639"/>
      <c r="C34" s="639"/>
      <c r="D34" s="639"/>
      <c r="E34" s="639"/>
      <c r="F34" s="639"/>
      <c r="G34" s="639"/>
      <c r="H34" s="639"/>
      <c r="I34" s="639"/>
      <c r="J34" s="639"/>
      <c r="K34" s="639"/>
      <c r="L34" s="639"/>
      <c r="M34" s="639"/>
      <c r="N34" s="640"/>
    </row>
    <row r="35" spans="1:14" ht="9.75" customHeight="1" x14ac:dyDescent="0.2">
      <c r="A35" s="144"/>
      <c r="B35" s="144"/>
      <c r="C35" s="144"/>
      <c r="D35" s="144"/>
      <c r="E35" s="144"/>
      <c r="F35" s="144"/>
      <c r="G35" s="144"/>
      <c r="H35" s="144"/>
      <c r="I35" s="144"/>
      <c r="J35" s="144"/>
      <c r="K35" s="144"/>
      <c r="L35" s="144"/>
      <c r="M35" s="22"/>
    </row>
    <row r="36" spans="1:14" ht="8.25" customHeight="1" x14ac:dyDescent="0.2">
      <c r="A36" s="146"/>
    </row>
    <row r="37" spans="1:14" ht="21.75" customHeight="1" x14ac:dyDescent="0.25">
      <c r="A37" s="148" t="s">
        <v>73</v>
      </c>
      <c r="J37" s="284" t="s">
        <v>838</v>
      </c>
    </row>
    <row r="38" spans="1:14" ht="10.5" customHeight="1" x14ac:dyDescent="0.2"/>
    <row r="39" spans="1:14" ht="15" customHeight="1" x14ac:dyDescent="0.2">
      <c r="A39" s="86" t="s">
        <v>54</v>
      </c>
      <c r="B39" s="86" t="s">
        <v>20</v>
      </c>
      <c r="C39" s="614" t="s">
        <v>350</v>
      </c>
      <c r="D39" s="641"/>
      <c r="E39" s="641"/>
      <c r="F39" s="641"/>
      <c r="G39" s="641"/>
      <c r="H39" s="641"/>
      <c r="I39" s="617"/>
      <c r="J39" s="614" t="s">
        <v>70</v>
      </c>
      <c r="K39" s="621"/>
      <c r="L39" s="621"/>
      <c r="M39" s="637"/>
      <c r="N39" s="149"/>
    </row>
    <row r="40" spans="1:14" ht="27" customHeight="1" x14ac:dyDescent="0.2">
      <c r="A40" s="87"/>
      <c r="B40" s="87"/>
      <c r="C40" s="415" t="s">
        <v>63</v>
      </c>
      <c r="D40" s="415" t="s">
        <v>72</v>
      </c>
      <c r="E40" s="415" t="s">
        <v>64</v>
      </c>
      <c r="F40" s="614" t="s">
        <v>68</v>
      </c>
      <c r="G40" s="617"/>
      <c r="H40" s="415"/>
      <c r="I40" s="642"/>
      <c r="J40" s="609" t="s">
        <v>867</v>
      </c>
      <c r="K40" s="642" t="s">
        <v>71</v>
      </c>
      <c r="L40" s="607" t="s">
        <v>76</v>
      </c>
      <c r="M40" s="608"/>
    </row>
    <row r="41" spans="1:14" ht="15" customHeight="1" x14ac:dyDescent="0.2">
      <c r="A41" s="87"/>
      <c r="B41" s="88"/>
      <c r="C41" s="415"/>
      <c r="D41" s="415"/>
      <c r="E41" s="415"/>
      <c r="F41" s="415" t="s">
        <v>22</v>
      </c>
      <c r="G41" s="415" t="s">
        <v>23</v>
      </c>
      <c r="H41" s="415" t="s">
        <v>69</v>
      </c>
      <c r="I41" s="643"/>
      <c r="J41" s="610"/>
      <c r="K41" s="643"/>
      <c r="L41" s="644"/>
      <c r="M41" s="645"/>
    </row>
    <row r="42" spans="1:14" ht="15" customHeight="1" x14ac:dyDescent="0.2">
      <c r="A42" s="197" t="str">
        <f>'Methods&amp;Limits'!A81</f>
        <v>Cetane number</v>
      </c>
      <c r="B42" s="141" t="str">
        <f>'Methods&amp;Limits'!B81</f>
        <v>--</v>
      </c>
      <c r="C42" s="198" t="str">
        <f>'Methods&amp;Limits'!E81</f>
        <v>EN-ISO 5165</v>
      </c>
      <c r="D42" s="198">
        <f>'Methods&amp;Limits'!F81</f>
        <v>1998</v>
      </c>
      <c r="E42" s="199">
        <f>'Methods&amp;Limits'!G81</f>
        <v>4.3</v>
      </c>
      <c r="F42" s="199">
        <f>'Methods&amp;Limits'!H81</f>
        <v>48.463000000000001</v>
      </c>
      <c r="G42" s="199"/>
      <c r="H42" s="262" t="str">
        <f>IF(D14="","",IF(D14&lt;F42,"Yes",""))</f>
        <v>Yes</v>
      </c>
      <c r="I42" s="422"/>
      <c r="J42" s="274"/>
      <c r="K42" s="274"/>
      <c r="L42" s="625"/>
      <c r="M42" s="626"/>
    </row>
    <row r="43" spans="1:14" ht="15" customHeight="1" x14ac:dyDescent="0.2">
      <c r="A43" s="200" t="str">
        <f>'Methods&amp;Limits'!A82</f>
        <v>Density at 15 oC</v>
      </c>
      <c r="B43" s="201" t="str">
        <f>'Methods&amp;Limits'!B82</f>
        <v>kg/m3</v>
      </c>
      <c r="C43" s="198" t="str">
        <f>'Methods&amp;Limits'!E82</f>
        <v>EN-ISO 3675</v>
      </c>
      <c r="D43" s="198">
        <f>'Methods&amp;Limits'!F82</f>
        <v>1998</v>
      </c>
      <c r="E43" s="199">
        <f>'Methods&amp;Limits'!G82</f>
        <v>1.2</v>
      </c>
      <c r="F43" s="199">
        <f>'Methods&amp;Limits'!H82</f>
        <v>0</v>
      </c>
      <c r="G43" s="199">
        <f>'Methods&amp;Limits'!I82</f>
        <v>845.70799999999997</v>
      </c>
      <c r="H43" s="262" t="str">
        <f>IF(E15="","",IF(E15&gt;G43,"Yes",""))</f>
        <v/>
      </c>
      <c r="I43" s="422"/>
      <c r="J43" s="274"/>
      <c r="K43" s="274"/>
      <c r="L43" s="625"/>
      <c r="M43" s="626"/>
    </row>
    <row r="44" spans="1:14" ht="15" customHeight="1" x14ac:dyDescent="0.2">
      <c r="A44" s="202"/>
      <c r="B44" s="203"/>
      <c r="C44" s="198" t="str">
        <f>'Methods&amp;Limits'!E83</f>
        <v>EN-ISO 12185</v>
      </c>
      <c r="D44" s="198">
        <f>'Methods&amp;Limits'!F83</f>
        <v>1996</v>
      </c>
      <c r="E44" s="199">
        <f>'Methods&amp;Limits'!G83</f>
        <v>0.50847457627110937</v>
      </c>
      <c r="F44" s="199">
        <f>'Methods&amp;Limits'!H83</f>
        <v>0</v>
      </c>
      <c r="G44" s="199">
        <f>'Methods&amp;Limits'!I83</f>
        <v>845.3</v>
      </c>
      <c r="H44" s="262" t="str">
        <f>IF(E15="","",IF(E15&gt;G44,"Yes",""))</f>
        <v/>
      </c>
      <c r="I44" s="422"/>
      <c r="J44" s="274"/>
      <c r="K44" s="274"/>
      <c r="L44" s="625"/>
      <c r="M44" s="626"/>
    </row>
    <row r="45" spans="1:14" ht="15" customHeight="1" x14ac:dyDescent="0.2">
      <c r="A45" s="197" t="str">
        <f>'Methods&amp;Limits'!A84</f>
        <v>Distillation -- 95% Point</v>
      </c>
      <c r="B45" s="204" t="str">
        <f>'Methods&amp;Limits'!B84</f>
        <v>oC</v>
      </c>
      <c r="C45" s="198" t="str">
        <f>'Methods&amp;Limits'!E84</f>
        <v>EN-ISO 3405</v>
      </c>
      <c r="D45" s="198">
        <f>'Methods&amp;Limits'!F84</f>
        <v>2000</v>
      </c>
      <c r="E45" s="199">
        <f>'Methods&amp;Limits'!G84</f>
        <v>10</v>
      </c>
      <c r="F45" s="199">
        <f>'Methods&amp;Limits'!H84</f>
        <v>0</v>
      </c>
      <c r="G45" s="199">
        <f>'Methods&amp;Limits'!I84</f>
        <v>365.9</v>
      </c>
      <c r="H45" s="262" t="str">
        <f>IF(E16="","",IF(E16&gt;G45,"Yes",""))</f>
        <v/>
      </c>
      <c r="I45" s="422"/>
      <c r="J45" s="274"/>
      <c r="K45" s="274"/>
      <c r="L45" s="625"/>
      <c r="M45" s="626"/>
    </row>
    <row r="46" spans="1:14" ht="15" customHeight="1" x14ac:dyDescent="0.2">
      <c r="A46" s="200" t="str">
        <f>'Methods&amp;Limits'!A85</f>
        <v>Polycyclic aromatic hydrocarbons</v>
      </c>
      <c r="B46" s="201" t="str">
        <f>'Methods&amp;Limits'!B85</f>
        <v>% (m/m)</v>
      </c>
      <c r="C46" s="198" t="str">
        <f>'Methods&amp;Limits'!E85</f>
        <v>EN 12916</v>
      </c>
      <c r="D46" s="198">
        <f>'Methods&amp;Limits'!F85</f>
        <v>2006</v>
      </c>
      <c r="E46" s="199">
        <f>'Methods&amp;Limits'!G85</f>
        <v>1.9</v>
      </c>
      <c r="F46" s="199">
        <f>'Methods&amp;Limits'!H85</f>
        <v>0</v>
      </c>
      <c r="G46" s="199">
        <f>'Methods&amp;Limits'!I85</f>
        <v>12.121</v>
      </c>
      <c r="H46" s="262" t="str">
        <f>IF(E17="","",IF(E17&gt;G46,"Yes",""))</f>
        <v/>
      </c>
      <c r="I46" s="422"/>
      <c r="J46" s="274"/>
      <c r="K46" s="274"/>
      <c r="L46" s="625"/>
      <c r="M46" s="626"/>
    </row>
    <row r="47" spans="1:14" ht="15" customHeight="1" x14ac:dyDescent="0.2">
      <c r="A47" s="152" t="str">
        <f>'Methods&amp;Limits'!A86</f>
        <v>Sulphur content (sulphur free, from 2005)</v>
      </c>
      <c r="B47" s="212" t="str">
        <f>'Methods&amp;Limits'!B86</f>
        <v>mg/kg</v>
      </c>
      <c r="C47" s="211" t="str">
        <f>'Methods&amp;Limits'!E86</f>
        <v>EN-ISO 20846</v>
      </c>
      <c r="D47" s="198">
        <f>'Methods&amp;Limits'!F86</f>
        <v>2004</v>
      </c>
      <c r="E47" s="199">
        <f>'Methods&amp;Limits'!G86</f>
        <v>2.2000000000000002</v>
      </c>
      <c r="F47" s="199">
        <f>'Methods&amp;Limits'!H86</f>
        <v>0</v>
      </c>
      <c r="G47" s="199">
        <f>'Methods&amp;Limits'!I86</f>
        <v>11.298</v>
      </c>
      <c r="H47" s="262" t="str">
        <f>IF(E18="","",IF(E18&gt;G47,"Yes",""))</f>
        <v/>
      </c>
      <c r="I47" s="422"/>
      <c r="J47" s="274"/>
      <c r="K47" s="274"/>
      <c r="L47" s="625"/>
      <c r="M47" s="626"/>
    </row>
    <row r="48" spans="1:14" ht="15" customHeight="1" x14ac:dyDescent="0.2">
      <c r="A48" s="155"/>
      <c r="B48" s="213"/>
      <c r="C48" s="271" t="str">
        <f>'Methods&amp;Limits'!E87</f>
        <v>EN-ISO 20884</v>
      </c>
      <c r="D48" s="198">
        <f>'Methods&amp;Limits'!F87</f>
        <v>2004</v>
      </c>
      <c r="E48" s="199">
        <f>'Methods&amp;Limits'!G87</f>
        <v>3.1</v>
      </c>
      <c r="F48" s="199">
        <f>'Methods&amp;Limits'!H87</f>
        <v>0</v>
      </c>
      <c r="G48" s="199">
        <f>'Methods&amp;Limits'!I87</f>
        <v>11.829000000000001</v>
      </c>
      <c r="H48" s="262" t="str">
        <f>IF(E18="","",IF(E18&gt;G48,"Yes",""))</f>
        <v/>
      </c>
      <c r="I48" s="422"/>
      <c r="J48" s="274"/>
      <c r="K48" s="274"/>
      <c r="L48" s="625"/>
      <c r="M48" s="626"/>
    </row>
    <row r="49" spans="1:13" ht="15" customHeight="1" x14ac:dyDescent="0.2">
      <c r="A49" s="188" t="str">
        <f>'Methods&amp;Limits'!A88</f>
        <v>FAME Content</v>
      </c>
      <c r="B49" s="189" t="str">
        <f>'Methods&amp;Limits'!B88</f>
        <v>% V/V</v>
      </c>
      <c r="C49" s="198" t="str">
        <f>'Methods&amp;Limits'!E88</f>
        <v>EN14078</v>
      </c>
      <c r="D49" s="198">
        <f>'Methods&amp;Limits'!F88</f>
        <v>2009</v>
      </c>
      <c r="E49" s="199">
        <f>'Methods&amp;Limits'!G88</f>
        <v>0.5</v>
      </c>
      <c r="F49" s="199">
        <f>'Methods&amp;Limits'!H88</f>
        <v>0</v>
      </c>
      <c r="G49" s="199">
        <f>'Methods&amp;Limits'!I88</f>
        <v>7.2949999999999999</v>
      </c>
      <c r="H49" s="262" t="str">
        <f>IF(E19="","",IF(E19&gt;G49,"Yes",""))</f>
        <v/>
      </c>
      <c r="I49" s="422"/>
      <c r="J49" s="274"/>
      <c r="K49" s="274"/>
      <c r="L49" s="625"/>
      <c r="M49" s="626"/>
    </row>
    <row r="50" spans="1:13" x14ac:dyDescent="0.2">
      <c r="A50" s="627" t="str">
        <f>'Methods&amp;Limits'!A89</f>
        <v>Manganese</v>
      </c>
      <c r="B50" s="629" t="str">
        <f>'Methods&amp;Limits'!B89</f>
        <v>mg/l</v>
      </c>
      <c r="C50" s="275" t="s">
        <v>430</v>
      </c>
      <c r="D50" s="198">
        <v>2011</v>
      </c>
      <c r="E50" s="273">
        <f>'Methods&amp;Limits'!G89</f>
        <v>1.53</v>
      </c>
      <c r="F50" s="199">
        <f>'Methods&amp;Limits'!H89</f>
        <v>0</v>
      </c>
      <c r="G50" s="389">
        <f>'Methods&amp;Limits'!I89</f>
        <v>2.9026999999999998</v>
      </c>
      <c r="H50" s="262" t="str">
        <f>IF(E20="","",IF(E20&gt;G50,"Yes",""))</f>
        <v/>
      </c>
      <c r="I50" s="422"/>
      <c r="J50" s="274"/>
      <c r="K50" s="274"/>
      <c r="L50" s="625"/>
      <c r="M50" s="626"/>
    </row>
    <row r="51" spans="1:13" x14ac:dyDescent="0.2">
      <c r="A51" s="628"/>
      <c r="B51" s="630"/>
      <c r="C51" s="275" t="s">
        <v>431</v>
      </c>
      <c r="D51" s="272">
        <f>'Methods&amp;Limits'!F89</f>
        <v>2011</v>
      </c>
      <c r="E51" s="273">
        <f>'Methods&amp;Limits'!G90</f>
        <v>1.76</v>
      </c>
      <c r="F51" s="389">
        <f>'Methods&amp;Limits'!H89</f>
        <v>0</v>
      </c>
      <c r="G51" s="389">
        <f>'Methods&amp;Limits'!I90</f>
        <v>3.0384000000000002</v>
      </c>
      <c r="H51" s="262" t="str">
        <f>IF(E20="","",IF(E20&gt;G51,"Yes",""))</f>
        <v/>
      </c>
      <c r="I51" s="422"/>
      <c r="J51" s="274"/>
      <c r="K51" s="274"/>
      <c r="L51" s="625"/>
      <c r="M51" s="626"/>
    </row>
    <row r="52" spans="1:13" ht="15" customHeight="1" x14ac:dyDescent="0.2"/>
    <row r="53" spans="1:13" x14ac:dyDescent="0.2"/>
  </sheetData>
  <sheetProtection algorithmName="SHA-512" hashValue="h41shPZhnywgIRiOv5DoFDanYpkNb9r+r+O8ZTMsF1R8osxI5mclm2aGo34OKZpiTQrxqJtmYrPY8qMvWT4j4g==" saltValue="oSY/QJ5/QCevqBXQbks5/w==" spinCount="100000" sheet="1" objects="1" scenarios="1" sort="0"/>
  <mergeCells count="39">
    <mergeCell ref="L48:M48"/>
    <mergeCell ref="L49:M49"/>
    <mergeCell ref="A50:A51"/>
    <mergeCell ref="B50:B51"/>
    <mergeCell ref="L51:M51"/>
    <mergeCell ref="L50:M50"/>
    <mergeCell ref="L47:M47"/>
    <mergeCell ref="A34:N34"/>
    <mergeCell ref="C39:I39"/>
    <mergeCell ref="J39:M39"/>
    <mergeCell ref="F40:G40"/>
    <mergeCell ref="I40:I41"/>
    <mergeCell ref="J40:J41"/>
    <mergeCell ref="K40:K41"/>
    <mergeCell ref="L40:M41"/>
    <mergeCell ref="L42:M42"/>
    <mergeCell ref="L43:M43"/>
    <mergeCell ref="L44:M44"/>
    <mergeCell ref="L45:M45"/>
    <mergeCell ref="L46:M46"/>
    <mergeCell ref="E31:N31"/>
    <mergeCell ref="C11:K12"/>
    <mergeCell ref="L11:O11"/>
    <mergeCell ref="P11:Q11"/>
    <mergeCell ref="L12:M12"/>
    <mergeCell ref="N12:O12"/>
    <mergeCell ref="P12:Q12"/>
    <mergeCell ref="A24:D24"/>
    <mergeCell ref="E25:N26"/>
    <mergeCell ref="E27:N27"/>
    <mergeCell ref="E28:N29"/>
    <mergeCell ref="E30:N30"/>
    <mergeCell ref="B3:D3"/>
    <mergeCell ref="G3:Q10"/>
    <mergeCell ref="B4:D4"/>
    <mergeCell ref="B5:D5"/>
    <mergeCell ref="B6:D6"/>
    <mergeCell ref="B7:D7"/>
    <mergeCell ref="B8:D8"/>
  </mergeCells>
  <dataValidations count="2">
    <dataValidation type="whole" operator="greaterThanOrEqual" allowBlank="1" showInputMessage="1" showErrorMessage="1" sqref="C14:C20 I14:I20 B25:B30 D25:D30">
      <formula1>0</formula1>
    </dataValidation>
    <dataValidation type="decimal" operator="greaterThanOrEqual" allowBlank="1" showInputMessage="1" showErrorMessage="1" sqref="D14:H20 J14:M20">
      <formula1>0</formula1>
    </dataValidation>
  </dataValidations>
  <hyperlinks>
    <hyperlink ref="R1" location="'Submission Report'!A1" display="&lt;-- GO BACK"/>
  </hyperlinks>
  <pageMargins left="0.75" right="0.75" top="1" bottom="1" header="0.4921259845" footer="0.4921259845"/>
  <pageSetup paperSize="9" scale="52" fitToHeight="2" orientation="landscape" r:id="rId1"/>
  <headerFooter alignWithMargins="0">
    <oddHeader>&amp;L&amp;F&amp;C&amp;[Diesel (9)</oddHeader>
    <oddFooter>&amp;L&amp;D&amp;CPage &amp;P of &amp;N</oddFooter>
  </headerFooter>
  <rowBreaks count="1" manualBreakCount="1">
    <brk id="53" max="16" man="1"/>
  </rowBreaks>
  <ignoredErrors>
    <ignoredError sqref="B31:D32 C25:C30" unlockedFormula="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Z53"/>
  <sheetViews>
    <sheetView showGridLines="0" zoomScaleNormal="100" workbookViewId="0"/>
  </sheetViews>
  <sheetFormatPr defaultColWidth="0" defaultRowHeight="12.75" zeroHeight="1" x14ac:dyDescent="0.2"/>
  <cols>
    <col min="1" max="1" width="36.85546875" style="4" customWidth="1"/>
    <col min="2" max="2" width="6.7109375" style="4" customWidth="1"/>
    <col min="3" max="3" width="20" style="4" customWidth="1"/>
    <col min="4" max="4" width="8.42578125" style="4" bestFit="1" customWidth="1"/>
    <col min="5" max="5" width="19.42578125" style="4" bestFit="1" customWidth="1"/>
    <col min="6" max="7" width="10.28515625" style="4" customWidth="1"/>
    <col min="8" max="8" width="10.85546875" style="4" bestFit="1" customWidth="1"/>
    <col min="9" max="9" width="12" style="4" bestFit="1" customWidth="1"/>
    <col min="10" max="10" width="12.28515625" style="4" customWidth="1"/>
    <col min="11" max="11" width="11.5703125" style="4" customWidth="1"/>
    <col min="12" max="12" width="10.28515625" style="4" customWidth="1"/>
    <col min="13" max="13" width="11" style="4" customWidth="1"/>
    <col min="14" max="14" width="8.85546875" style="4" bestFit="1" customWidth="1"/>
    <col min="15" max="15" width="11.85546875" style="4" customWidth="1"/>
    <col min="16" max="16" width="12.28515625" style="4" customWidth="1"/>
    <col min="17" max="17" width="31.42578125" style="4" customWidth="1"/>
    <col min="18" max="18" width="18.7109375" style="4" customWidth="1"/>
    <col min="19" max="19" width="6.28515625" style="4" bestFit="1" customWidth="1"/>
    <col min="20" max="20" width="19.42578125" style="4" hidden="1" customWidth="1"/>
    <col min="21" max="21" width="10.42578125" style="4" hidden="1" customWidth="1"/>
    <col min="22" max="22" width="10.85546875" style="4" hidden="1" customWidth="1"/>
    <col min="23" max="23" width="12" style="4" hidden="1" customWidth="1"/>
    <col min="24" max="24" width="13.7109375" style="4" hidden="1" customWidth="1"/>
    <col min="25" max="25" width="8.140625" style="4" hidden="1" customWidth="1"/>
    <col min="26" max="26" width="41.42578125" style="4" hidden="1" customWidth="1"/>
    <col min="27" max="16384" width="0" style="4" hidden="1"/>
  </cols>
  <sheetData>
    <row r="1" spans="1:18" s="177" customFormat="1" ht="21" customHeight="1" x14ac:dyDescent="0.25">
      <c r="A1" s="77" t="s">
        <v>354</v>
      </c>
      <c r="R1" s="288" t="s">
        <v>860</v>
      </c>
    </row>
    <row r="2" spans="1:18" ht="3.75" customHeight="1" x14ac:dyDescent="0.2">
      <c r="A2" s="12"/>
      <c r="B2" s="12"/>
      <c r="C2" s="12"/>
      <c r="D2" s="12"/>
      <c r="E2" s="12"/>
      <c r="F2" s="12"/>
      <c r="G2" s="12"/>
      <c r="H2" s="12"/>
      <c r="I2" s="12"/>
      <c r="J2" s="12"/>
      <c r="K2" s="12"/>
      <c r="L2" s="12"/>
    </row>
    <row r="3" spans="1:18" ht="14.25" customHeight="1" x14ac:dyDescent="0.2">
      <c r="A3" s="418" t="s">
        <v>18</v>
      </c>
      <c r="B3" s="658" t="str">
        <f>IF(LEN('Contacts&amp;Annual Summary'!C9) &gt; 1,'Contacts&amp;Annual Summary'!C9,"")</f>
        <v>Slovakia</v>
      </c>
      <c r="C3" s="659"/>
      <c r="D3" s="660"/>
      <c r="G3" s="655" t="s">
        <v>355</v>
      </c>
      <c r="H3" s="656"/>
      <c r="I3" s="656"/>
      <c r="J3" s="656"/>
      <c r="K3" s="656"/>
      <c r="L3" s="656"/>
      <c r="M3" s="656"/>
      <c r="N3" s="656"/>
      <c r="O3" s="656"/>
      <c r="P3" s="656"/>
      <c r="Q3" s="656"/>
    </row>
    <row r="4" spans="1:18" ht="14.25" customHeight="1" x14ac:dyDescent="0.2">
      <c r="A4" s="418" t="s">
        <v>53</v>
      </c>
      <c r="B4" s="658">
        <f>'Contacts&amp;Annual Summary'!C8</f>
        <v>2020</v>
      </c>
      <c r="C4" s="659"/>
      <c r="D4" s="660"/>
      <c r="G4" s="656"/>
      <c r="H4" s="656"/>
      <c r="I4" s="656"/>
      <c r="J4" s="656"/>
      <c r="K4" s="656"/>
      <c r="L4" s="656"/>
      <c r="M4" s="656"/>
      <c r="N4" s="656"/>
      <c r="O4" s="656"/>
      <c r="P4" s="656"/>
      <c r="Q4" s="656"/>
    </row>
    <row r="5" spans="1:18" ht="14.25" customHeight="1" x14ac:dyDescent="0.2">
      <c r="A5" s="419" t="s">
        <v>198</v>
      </c>
      <c r="B5" s="658" t="s">
        <v>241</v>
      </c>
      <c r="C5" s="659"/>
      <c r="D5" s="660"/>
      <c r="G5" s="656"/>
      <c r="H5" s="656"/>
      <c r="I5" s="656"/>
      <c r="J5" s="656"/>
      <c r="K5" s="656"/>
      <c r="L5" s="656"/>
      <c r="M5" s="656"/>
      <c r="N5" s="656"/>
      <c r="O5" s="656"/>
      <c r="P5" s="656"/>
      <c r="Q5" s="656"/>
    </row>
    <row r="6" spans="1:18" ht="14.25" customHeight="1" x14ac:dyDescent="0.2">
      <c r="A6" s="420" t="s">
        <v>59</v>
      </c>
      <c r="B6" s="658" t="s">
        <v>112</v>
      </c>
      <c r="C6" s="659"/>
      <c r="D6" s="660"/>
      <c r="G6" s="656"/>
      <c r="H6" s="656"/>
      <c r="I6" s="656"/>
      <c r="J6" s="656"/>
      <c r="K6" s="656"/>
      <c r="L6" s="656"/>
      <c r="M6" s="656"/>
      <c r="N6" s="656"/>
      <c r="O6" s="656"/>
      <c r="P6" s="656"/>
      <c r="Q6" s="656"/>
    </row>
    <row r="7" spans="1:18" ht="14.25" customHeight="1" x14ac:dyDescent="0.2">
      <c r="A7" s="420" t="s">
        <v>60</v>
      </c>
      <c r="B7" s="652"/>
      <c r="C7" s="653"/>
      <c r="D7" s="654"/>
      <c r="G7" s="656"/>
      <c r="H7" s="656"/>
      <c r="I7" s="656"/>
      <c r="J7" s="656"/>
      <c r="K7" s="656"/>
      <c r="L7" s="656"/>
      <c r="M7" s="656"/>
      <c r="N7" s="656"/>
      <c r="O7" s="656"/>
      <c r="P7" s="656"/>
      <c r="Q7" s="656"/>
    </row>
    <row r="8" spans="1:18" ht="14.25" customHeight="1" x14ac:dyDescent="0.2">
      <c r="A8" s="421" t="s">
        <v>351</v>
      </c>
      <c r="B8" s="631">
        <v>0</v>
      </c>
      <c r="C8" s="632"/>
      <c r="D8" s="633"/>
      <c r="E8" s="27"/>
      <c r="F8" s="27"/>
      <c r="G8" s="656"/>
      <c r="H8" s="656"/>
      <c r="I8" s="656"/>
      <c r="J8" s="656"/>
      <c r="K8" s="656"/>
      <c r="L8" s="656"/>
      <c r="M8" s="656"/>
      <c r="N8" s="656"/>
      <c r="O8" s="656"/>
      <c r="P8" s="656"/>
      <c r="Q8" s="656"/>
    </row>
    <row r="9" spans="1:18" ht="16.5" customHeight="1" x14ac:dyDescent="0.25">
      <c r="A9" s="179" t="s">
        <v>75</v>
      </c>
      <c r="B9" s="27"/>
      <c r="C9" s="27"/>
      <c r="D9" s="27"/>
      <c r="E9" s="27"/>
      <c r="F9" s="27"/>
      <c r="G9" s="656"/>
      <c r="H9" s="656"/>
      <c r="I9" s="656"/>
      <c r="J9" s="656"/>
      <c r="K9" s="656"/>
      <c r="L9" s="656"/>
      <c r="M9" s="656"/>
      <c r="N9" s="656"/>
      <c r="O9" s="656"/>
      <c r="P9" s="656"/>
      <c r="Q9" s="656"/>
    </row>
    <row r="10" spans="1:18" ht="22.5" customHeight="1" x14ac:dyDescent="0.2">
      <c r="A10" s="27"/>
      <c r="B10" s="27"/>
      <c r="C10" s="27"/>
      <c r="D10" s="27"/>
      <c r="E10" s="27"/>
      <c r="F10" s="27"/>
      <c r="G10" s="657"/>
      <c r="H10" s="657"/>
      <c r="I10" s="657"/>
      <c r="J10" s="657"/>
      <c r="K10" s="657"/>
      <c r="L10" s="657"/>
      <c r="M10" s="657"/>
      <c r="N10" s="657"/>
      <c r="O10" s="657"/>
      <c r="P10" s="657"/>
      <c r="Q10" s="657"/>
    </row>
    <row r="11" spans="1:18" s="180" customFormat="1" ht="16.5" customHeight="1" x14ac:dyDescent="0.2">
      <c r="A11" s="86" t="s">
        <v>54</v>
      </c>
      <c r="B11" s="86" t="s">
        <v>20</v>
      </c>
      <c r="C11" s="648" t="s">
        <v>21</v>
      </c>
      <c r="D11" s="648"/>
      <c r="E11" s="648"/>
      <c r="F11" s="648"/>
      <c r="G11" s="648"/>
      <c r="H11" s="648"/>
      <c r="I11" s="648"/>
      <c r="J11" s="648"/>
      <c r="K11" s="648"/>
      <c r="L11" s="649" t="s">
        <v>62</v>
      </c>
      <c r="M11" s="650"/>
      <c r="N11" s="650"/>
      <c r="O11" s="651"/>
      <c r="P11" s="646" t="s">
        <v>183</v>
      </c>
      <c r="Q11" s="647"/>
    </row>
    <row r="12" spans="1:18" s="10" customFormat="1" ht="28.5" customHeight="1" x14ac:dyDescent="0.2">
      <c r="A12" s="87"/>
      <c r="B12" s="87"/>
      <c r="C12" s="648"/>
      <c r="D12" s="648"/>
      <c r="E12" s="648"/>
      <c r="F12" s="648"/>
      <c r="G12" s="648"/>
      <c r="H12" s="648"/>
      <c r="I12" s="648"/>
      <c r="J12" s="648"/>
      <c r="K12" s="648"/>
      <c r="L12" s="661" t="s">
        <v>55</v>
      </c>
      <c r="M12" s="662"/>
      <c r="N12" s="599" t="s">
        <v>211</v>
      </c>
      <c r="O12" s="600"/>
      <c r="P12" s="588" t="s">
        <v>184</v>
      </c>
      <c r="Q12" s="589"/>
    </row>
    <row r="13" spans="1:18" s="10" customFormat="1" ht="45.75" customHeight="1" x14ac:dyDescent="0.2">
      <c r="A13" s="88"/>
      <c r="B13" s="88"/>
      <c r="C13" s="89" t="s">
        <v>61</v>
      </c>
      <c r="D13" s="92" t="s">
        <v>22</v>
      </c>
      <c r="E13" s="92" t="s">
        <v>23</v>
      </c>
      <c r="F13" s="91" t="s">
        <v>206</v>
      </c>
      <c r="G13" s="91" t="s">
        <v>24</v>
      </c>
      <c r="H13" s="89" t="s">
        <v>56</v>
      </c>
      <c r="I13" s="93" t="s">
        <v>213</v>
      </c>
      <c r="J13" s="93" t="s">
        <v>212</v>
      </c>
      <c r="K13" s="93" t="s">
        <v>214</v>
      </c>
      <c r="L13" s="94" t="s">
        <v>22</v>
      </c>
      <c r="M13" s="94" t="s">
        <v>23</v>
      </c>
      <c r="N13" s="94" t="s">
        <v>22</v>
      </c>
      <c r="O13" s="96" t="s">
        <v>23</v>
      </c>
      <c r="P13" s="181" t="s">
        <v>63</v>
      </c>
      <c r="Q13" s="182" t="s">
        <v>72</v>
      </c>
    </row>
    <row r="14" spans="1:18" x14ac:dyDescent="0.2">
      <c r="A14" s="97" t="s">
        <v>17</v>
      </c>
      <c r="B14" s="98" t="s">
        <v>4</v>
      </c>
      <c r="C14" s="416">
        <v>0</v>
      </c>
      <c r="D14" s="423">
        <v>0</v>
      </c>
      <c r="E14" s="423">
        <v>0</v>
      </c>
      <c r="F14" s="423">
        <v>0</v>
      </c>
      <c r="G14" s="423">
        <v>0</v>
      </c>
      <c r="H14" s="423">
        <v>0</v>
      </c>
      <c r="I14" s="416">
        <v>0</v>
      </c>
      <c r="J14" s="423">
        <v>0</v>
      </c>
      <c r="K14" s="423">
        <v>0</v>
      </c>
      <c r="L14" s="423"/>
      <c r="M14" s="423"/>
      <c r="N14" s="183">
        <v>51</v>
      </c>
      <c r="O14" s="391" t="s">
        <v>4</v>
      </c>
      <c r="P14" s="268" t="s">
        <v>65</v>
      </c>
      <c r="Q14" s="102">
        <v>1998</v>
      </c>
    </row>
    <row r="15" spans="1:18" x14ac:dyDescent="0.2">
      <c r="A15" s="97" t="s">
        <v>0</v>
      </c>
      <c r="B15" s="136" t="s">
        <v>16</v>
      </c>
      <c r="C15" s="416">
        <v>0</v>
      </c>
      <c r="D15" s="423">
        <v>0</v>
      </c>
      <c r="E15" s="423">
        <v>0</v>
      </c>
      <c r="F15" s="423">
        <v>0</v>
      </c>
      <c r="G15" s="423">
        <v>0</v>
      </c>
      <c r="H15" s="423">
        <v>0</v>
      </c>
      <c r="I15" s="416">
        <v>0</v>
      </c>
      <c r="J15" s="423">
        <v>0</v>
      </c>
      <c r="K15" s="423">
        <v>0</v>
      </c>
      <c r="L15" s="423"/>
      <c r="M15" s="423"/>
      <c r="N15" s="184"/>
      <c r="O15" s="391">
        <v>845</v>
      </c>
      <c r="P15" s="391" t="s">
        <v>66</v>
      </c>
      <c r="Q15" s="139">
        <v>1998</v>
      </c>
    </row>
    <row r="16" spans="1:18" x14ac:dyDescent="0.2">
      <c r="A16" s="97" t="s">
        <v>58</v>
      </c>
      <c r="B16" s="185" t="s">
        <v>15</v>
      </c>
      <c r="C16" s="416">
        <v>0</v>
      </c>
      <c r="D16" s="423">
        <v>0</v>
      </c>
      <c r="E16" s="423">
        <v>0</v>
      </c>
      <c r="F16" s="423">
        <v>0</v>
      </c>
      <c r="G16" s="423">
        <v>0</v>
      </c>
      <c r="H16" s="423">
        <v>0</v>
      </c>
      <c r="I16" s="416">
        <v>0</v>
      </c>
      <c r="J16" s="423">
        <v>0</v>
      </c>
      <c r="K16" s="423">
        <v>0</v>
      </c>
      <c r="L16" s="423"/>
      <c r="M16" s="423"/>
      <c r="N16" s="186"/>
      <c r="O16" s="391">
        <v>360</v>
      </c>
      <c r="P16" s="391" t="s">
        <v>67</v>
      </c>
      <c r="Q16" s="139">
        <v>2000</v>
      </c>
    </row>
    <row r="17" spans="1:26" x14ac:dyDescent="0.2">
      <c r="A17" s="187" t="s">
        <v>1</v>
      </c>
      <c r="B17" s="117" t="s">
        <v>6</v>
      </c>
      <c r="C17" s="416">
        <v>0</v>
      </c>
      <c r="D17" s="423">
        <v>0</v>
      </c>
      <c r="E17" s="423">
        <v>0</v>
      </c>
      <c r="F17" s="423">
        <v>0</v>
      </c>
      <c r="G17" s="423">
        <v>0</v>
      </c>
      <c r="H17" s="423">
        <v>0</v>
      </c>
      <c r="I17" s="416">
        <v>0</v>
      </c>
      <c r="J17" s="423">
        <v>0</v>
      </c>
      <c r="K17" s="423">
        <v>0</v>
      </c>
      <c r="L17" s="423"/>
      <c r="M17" s="423"/>
      <c r="N17" s="184"/>
      <c r="O17" s="391">
        <v>8</v>
      </c>
      <c r="P17" s="391" t="s">
        <v>2</v>
      </c>
      <c r="Q17" s="139">
        <v>2006</v>
      </c>
    </row>
    <row r="18" spans="1:26" ht="22.5" x14ac:dyDescent="0.2">
      <c r="A18" s="135" t="s">
        <v>41</v>
      </c>
      <c r="B18" s="136" t="s">
        <v>9</v>
      </c>
      <c r="C18" s="416">
        <v>0</v>
      </c>
      <c r="D18" s="423">
        <v>0</v>
      </c>
      <c r="E18" s="423">
        <v>0</v>
      </c>
      <c r="F18" s="423">
        <v>0</v>
      </c>
      <c r="G18" s="423">
        <v>0</v>
      </c>
      <c r="H18" s="423">
        <v>0</v>
      </c>
      <c r="I18" s="416">
        <v>0</v>
      </c>
      <c r="J18" s="423">
        <v>0</v>
      </c>
      <c r="K18" s="423">
        <v>0</v>
      </c>
      <c r="L18" s="423"/>
      <c r="M18" s="423"/>
      <c r="N18" s="184"/>
      <c r="O18" s="391">
        <v>10</v>
      </c>
      <c r="P18" s="391" t="s">
        <v>352</v>
      </c>
      <c r="Q18" s="137">
        <v>2004</v>
      </c>
    </row>
    <row r="19" spans="1:26" x14ac:dyDescent="0.2">
      <c r="A19" s="188" t="s">
        <v>208</v>
      </c>
      <c r="B19" s="189" t="s">
        <v>209</v>
      </c>
      <c r="C19" s="416">
        <v>0</v>
      </c>
      <c r="D19" s="423">
        <v>0</v>
      </c>
      <c r="E19" s="423">
        <v>0</v>
      </c>
      <c r="F19" s="423">
        <v>0</v>
      </c>
      <c r="G19" s="423">
        <v>0</v>
      </c>
      <c r="H19" s="423">
        <v>0</v>
      </c>
      <c r="I19" s="416">
        <v>0</v>
      </c>
      <c r="J19" s="423">
        <v>0</v>
      </c>
      <c r="K19" s="423">
        <v>0</v>
      </c>
      <c r="L19" s="423"/>
      <c r="M19" s="423"/>
      <c r="N19" s="190"/>
      <c r="O19" s="391" t="s">
        <v>376</v>
      </c>
      <c r="P19" s="391" t="s">
        <v>353</v>
      </c>
      <c r="Q19" s="139">
        <v>2009</v>
      </c>
    </row>
    <row r="20" spans="1:26" ht="22.5" x14ac:dyDescent="0.2">
      <c r="A20" s="270" t="s">
        <v>433</v>
      </c>
      <c r="B20" s="189" t="s">
        <v>221</v>
      </c>
      <c r="C20" s="416">
        <v>0</v>
      </c>
      <c r="D20" s="423">
        <v>0</v>
      </c>
      <c r="E20" s="423">
        <v>0</v>
      </c>
      <c r="F20" s="423">
        <v>0</v>
      </c>
      <c r="G20" s="423">
        <v>0</v>
      </c>
      <c r="H20" s="423">
        <v>0</v>
      </c>
      <c r="I20" s="416">
        <v>0</v>
      </c>
      <c r="J20" s="423">
        <v>0</v>
      </c>
      <c r="K20" s="423">
        <v>0</v>
      </c>
      <c r="L20" s="423"/>
      <c r="M20" s="423"/>
      <c r="N20" s="190"/>
      <c r="O20" s="391">
        <v>2</v>
      </c>
      <c r="P20" s="391" t="s">
        <v>429</v>
      </c>
      <c r="Q20" s="139">
        <v>2011</v>
      </c>
    </row>
    <row r="21" spans="1:26" s="22" customFormat="1" ht="7.5" customHeight="1" x14ac:dyDescent="0.2">
      <c r="A21" s="191"/>
      <c r="B21" s="191"/>
      <c r="C21" s="191"/>
      <c r="D21" s="191"/>
      <c r="E21" s="191"/>
      <c r="F21" s="191"/>
      <c r="G21" s="191"/>
      <c r="H21" s="191"/>
      <c r="I21" s="191"/>
      <c r="J21" s="191"/>
      <c r="K21" s="191"/>
      <c r="L21" s="191"/>
      <c r="M21" s="192"/>
      <c r="N21" s="192"/>
      <c r="O21" s="192"/>
      <c r="P21" s="192"/>
      <c r="Q21" s="193"/>
      <c r="R21" s="75"/>
      <c r="S21" s="75"/>
      <c r="T21" s="75"/>
      <c r="U21" s="192"/>
      <c r="V21" s="192"/>
      <c r="W21" s="193"/>
      <c r="X21" s="75"/>
      <c r="Y21" s="75"/>
      <c r="Z21" s="75"/>
    </row>
    <row r="22" spans="1:26" s="22" customFormat="1" ht="15" customHeight="1" x14ac:dyDescent="0.25">
      <c r="A22" s="194" t="s">
        <v>74</v>
      </c>
      <c r="B22" s="144"/>
      <c r="C22" s="144"/>
      <c r="D22" s="144"/>
      <c r="E22" s="144"/>
      <c r="F22" s="144"/>
      <c r="G22" s="144"/>
      <c r="H22" s="144"/>
      <c r="I22" s="144"/>
      <c r="J22" s="144"/>
      <c r="K22" s="144"/>
      <c r="L22" s="144"/>
    </row>
    <row r="23" spans="1:26" ht="7.5" customHeight="1" x14ac:dyDescent="0.2">
      <c r="A23" s="12"/>
      <c r="B23" s="12"/>
      <c r="C23" s="12"/>
      <c r="D23" s="12"/>
      <c r="E23" s="12"/>
      <c r="F23" s="12"/>
      <c r="G23" s="12"/>
      <c r="H23" s="12"/>
      <c r="I23" s="12"/>
      <c r="J23" s="12"/>
      <c r="K23" s="12"/>
      <c r="L23" s="12"/>
    </row>
    <row r="24" spans="1:26" ht="15.75" customHeight="1" x14ac:dyDescent="0.2">
      <c r="A24" s="496" t="s">
        <v>43</v>
      </c>
      <c r="B24" s="634"/>
      <c r="C24" s="634"/>
      <c r="D24" s="634"/>
      <c r="E24" s="12"/>
      <c r="F24" s="12"/>
      <c r="G24" s="12"/>
      <c r="H24" s="12"/>
      <c r="I24" s="12"/>
      <c r="J24" s="12"/>
      <c r="K24" s="12"/>
      <c r="L24" s="12"/>
    </row>
    <row r="25" spans="1:26" s="180" customFormat="1" ht="13.5" customHeight="1" x14ac:dyDescent="0.2">
      <c r="A25" s="136" t="s">
        <v>44</v>
      </c>
      <c r="B25" s="411">
        <v>0</v>
      </c>
      <c r="C25" s="136" t="s">
        <v>49</v>
      </c>
      <c r="D25" s="412">
        <v>0</v>
      </c>
      <c r="E25" s="635" t="s">
        <v>375</v>
      </c>
      <c r="F25" s="636"/>
      <c r="G25" s="636"/>
      <c r="H25" s="636"/>
      <c r="I25" s="636"/>
      <c r="J25" s="636"/>
      <c r="K25" s="636"/>
      <c r="L25" s="636"/>
      <c r="M25" s="636"/>
      <c r="N25" s="636"/>
    </row>
    <row r="26" spans="1:26" s="180" customFormat="1" ht="13.5" customHeight="1" x14ac:dyDescent="0.2">
      <c r="A26" s="136" t="s">
        <v>45</v>
      </c>
      <c r="B26" s="411">
        <v>0</v>
      </c>
      <c r="C26" s="136" t="s">
        <v>12</v>
      </c>
      <c r="D26" s="412">
        <v>0</v>
      </c>
      <c r="E26" s="635"/>
      <c r="F26" s="636"/>
      <c r="G26" s="636"/>
      <c r="H26" s="636"/>
      <c r="I26" s="636"/>
      <c r="J26" s="636"/>
      <c r="K26" s="636"/>
      <c r="L26" s="636"/>
      <c r="M26" s="636"/>
      <c r="N26" s="636"/>
    </row>
    <row r="27" spans="1:26" s="180" customFormat="1" ht="13.5" customHeight="1" x14ac:dyDescent="0.2">
      <c r="A27" s="136" t="s">
        <v>46</v>
      </c>
      <c r="B27" s="411">
        <v>0</v>
      </c>
      <c r="C27" s="136" t="s">
        <v>13</v>
      </c>
      <c r="D27" s="412">
        <v>0</v>
      </c>
      <c r="E27" s="635" t="s">
        <v>3</v>
      </c>
      <c r="F27" s="636"/>
      <c r="G27" s="636"/>
      <c r="H27" s="636"/>
      <c r="I27" s="636"/>
      <c r="J27" s="636"/>
      <c r="K27" s="636"/>
      <c r="L27" s="636"/>
      <c r="M27" s="636"/>
      <c r="N27" s="636"/>
    </row>
    <row r="28" spans="1:26" s="180" customFormat="1" ht="13.5" customHeight="1" x14ac:dyDescent="0.2">
      <c r="A28" s="136" t="s">
        <v>11</v>
      </c>
      <c r="B28" s="411">
        <v>0</v>
      </c>
      <c r="C28" s="136" t="s">
        <v>50</v>
      </c>
      <c r="D28" s="412">
        <v>0</v>
      </c>
      <c r="E28" s="635" t="s">
        <v>356</v>
      </c>
      <c r="F28" s="636"/>
      <c r="G28" s="636"/>
      <c r="H28" s="636"/>
      <c r="I28" s="636"/>
      <c r="J28" s="636"/>
      <c r="K28" s="636"/>
      <c r="L28" s="636"/>
      <c r="M28" s="636"/>
      <c r="N28" s="636"/>
    </row>
    <row r="29" spans="1:26" s="180" customFormat="1" ht="13.5" customHeight="1" x14ac:dyDescent="0.2">
      <c r="A29" s="136" t="s">
        <v>47</v>
      </c>
      <c r="B29" s="411">
        <v>0</v>
      </c>
      <c r="C29" s="136" t="s">
        <v>14</v>
      </c>
      <c r="D29" s="412">
        <v>0</v>
      </c>
      <c r="E29" s="635"/>
      <c r="F29" s="636"/>
      <c r="G29" s="636"/>
      <c r="H29" s="636"/>
      <c r="I29" s="636"/>
      <c r="J29" s="636"/>
      <c r="K29" s="636"/>
      <c r="L29" s="636"/>
      <c r="M29" s="636"/>
      <c r="N29" s="636"/>
    </row>
    <row r="30" spans="1:26" s="180" customFormat="1" ht="13.5" customHeight="1" thickBot="1" x14ac:dyDescent="0.25">
      <c r="A30" s="136" t="s">
        <v>48</v>
      </c>
      <c r="B30" s="411">
        <v>0</v>
      </c>
      <c r="C30" s="136" t="s">
        <v>51</v>
      </c>
      <c r="D30" s="414">
        <v>0</v>
      </c>
      <c r="E30" s="635" t="s">
        <v>374</v>
      </c>
      <c r="F30" s="636"/>
      <c r="G30" s="636"/>
      <c r="H30" s="636"/>
      <c r="I30" s="636"/>
      <c r="J30" s="636"/>
      <c r="K30" s="636"/>
      <c r="L30" s="636"/>
      <c r="M30" s="636"/>
      <c r="N30" s="636"/>
    </row>
    <row r="31" spans="1:26" ht="13.5" customHeight="1" thickBot="1" x14ac:dyDescent="0.25">
      <c r="C31" s="195" t="s">
        <v>245</v>
      </c>
      <c r="D31" s="261">
        <f>SUM(B25:B30,D25:D30)</f>
        <v>0</v>
      </c>
      <c r="E31" s="635" t="s">
        <v>432</v>
      </c>
      <c r="F31" s="636"/>
      <c r="G31" s="636"/>
      <c r="H31" s="636"/>
      <c r="I31" s="636"/>
      <c r="J31" s="636"/>
      <c r="K31" s="636"/>
      <c r="L31" s="636"/>
      <c r="M31" s="636"/>
      <c r="N31" s="636"/>
    </row>
    <row r="32" spans="1:26" ht="6.75" customHeight="1" x14ac:dyDescent="0.2"/>
    <row r="33" spans="1:14" ht="12" customHeight="1" x14ac:dyDescent="0.2">
      <c r="A33" s="196" t="s">
        <v>96</v>
      </c>
      <c r="B33" s="22"/>
      <c r="C33" s="21"/>
      <c r="D33" s="22"/>
      <c r="E33" s="22"/>
      <c r="F33" s="22"/>
      <c r="G33" s="22"/>
      <c r="H33" s="22"/>
      <c r="I33" s="22"/>
      <c r="J33" s="22"/>
      <c r="K33" s="22"/>
      <c r="L33" s="22"/>
      <c r="M33" s="22"/>
    </row>
    <row r="34" spans="1:14" ht="47.25" customHeight="1" x14ac:dyDescent="0.2">
      <c r="A34" s="638"/>
      <c r="B34" s="639"/>
      <c r="C34" s="639"/>
      <c r="D34" s="639"/>
      <c r="E34" s="639"/>
      <c r="F34" s="639"/>
      <c r="G34" s="639"/>
      <c r="H34" s="639"/>
      <c r="I34" s="639"/>
      <c r="J34" s="639"/>
      <c r="K34" s="639"/>
      <c r="L34" s="639"/>
      <c r="M34" s="639"/>
      <c r="N34" s="640"/>
    </row>
    <row r="35" spans="1:14" ht="9.75" customHeight="1" x14ac:dyDescent="0.2">
      <c r="A35" s="144"/>
      <c r="B35" s="144"/>
      <c r="C35" s="144"/>
      <c r="D35" s="144"/>
      <c r="E35" s="144"/>
      <c r="F35" s="144"/>
      <c r="G35" s="144"/>
      <c r="H35" s="144"/>
      <c r="I35" s="144"/>
      <c r="J35" s="144"/>
      <c r="K35" s="144"/>
      <c r="L35" s="144"/>
      <c r="M35" s="22"/>
    </row>
    <row r="36" spans="1:14" ht="8.25" customHeight="1" x14ac:dyDescent="0.2">
      <c r="A36" s="146"/>
    </row>
    <row r="37" spans="1:14" ht="21.75" customHeight="1" x14ac:dyDescent="0.25">
      <c r="A37" s="148" t="s">
        <v>73</v>
      </c>
    </row>
    <row r="38" spans="1:14" ht="10.5" customHeight="1" x14ac:dyDescent="0.2"/>
    <row r="39" spans="1:14" ht="15" customHeight="1" x14ac:dyDescent="0.2">
      <c r="A39" s="86" t="s">
        <v>54</v>
      </c>
      <c r="B39" s="86" t="s">
        <v>20</v>
      </c>
      <c r="C39" s="614" t="s">
        <v>350</v>
      </c>
      <c r="D39" s="641"/>
      <c r="E39" s="641"/>
      <c r="F39" s="641"/>
      <c r="G39" s="641"/>
      <c r="H39" s="641"/>
      <c r="I39" s="617"/>
      <c r="J39" s="614" t="s">
        <v>70</v>
      </c>
      <c r="K39" s="621"/>
      <c r="L39" s="621"/>
      <c r="M39" s="637"/>
      <c r="N39" s="149"/>
    </row>
    <row r="40" spans="1:14" ht="27" customHeight="1" x14ac:dyDescent="0.2">
      <c r="A40" s="87"/>
      <c r="B40" s="87"/>
      <c r="C40" s="415" t="s">
        <v>63</v>
      </c>
      <c r="D40" s="415" t="s">
        <v>72</v>
      </c>
      <c r="E40" s="415" t="s">
        <v>64</v>
      </c>
      <c r="F40" s="614" t="s">
        <v>68</v>
      </c>
      <c r="G40" s="617"/>
      <c r="H40" s="415"/>
      <c r="I40" s="642"/>
      <c r="J40" s="609" t="s">
        <v>867</v>
      </c>
      <c r="K40" s="642" t="s">
        <v>71</v>
      </c>
      <c r="L40" s="607" t="s">
        <v>76</v>
      </c>
      <c r="M40" s="608"/>
    </row>
    <row r="41" spans="1:14" ht="15" customHeight="1" x14ac:dyDescent="0.2">
      <c r="A41" s="87"/>
      <c r="B41" s="88"/>
      <c r="C41" s="415"/>
      <c r="D41" s="415"/>
      <c r="E41" s="415"/>
      <c r="F41" s="415" t="s">
        <v>22</v>
      </c>
      <c r="G41" s="415" t="s">
        <v>23</v>
      </c>
      <c r="H41" s="415" t="s">
        <v>69</v>
      </c>
      <c r="I41" s="643"/>
      <c r="J41" s="610"/>
      <c r="K41" s="643"/>
      <c r="L41" s="644"/>
      <c r="M41" s="645"/>
    </row>
    <row r="42" spans="1:14" ht="15" customHeight="1" x14ac:dyDescent="0.2">
      <c r="A42" s="197" t="str">
        <f>'Methods&amp;Limits'!A81</f>
        <v>Cetane number</v>
      </c>
      <c r="B42" s="141" t="str">
        <f>'Methods&amp;Limits'!B81</f>
        <v>--</v>
      </c>
      <c r="C42" s="198" t="str">
        <f>'Methods&amp;Limits'!E81</f>
        <v>EN-ISO 5165</v>
      </c>
      <c r="D42" s="198">
        <f>'Methods&amp;Limits'!F81</f>
        <v>1998</v>
      </c>
      <c r="E42" s="199">
        <f>'Methods&amp;Limits'!G81</f>
        <v>4.3</v>
      </c>
      <c r="F42" s="199">
        <f>'Methods&amp;Limits'!H81</f>
        <v>48.463000000000001</v>
      </c>
      <c r="G42" s="199"/>
      <c r="H42" s="262" t="str">
        <f>IF(D14="","",IF(D14&lt;F42,"Yes",""))</f>
        <v>Yes</v>
      </c>
      <c r="I42" s="422"/>
      <c r="J42" s="274"/>
      <c r="K42" s="274"/>
      <c r="L42" s="625"/>
      <c r="M42" s="626"/>
    </row>
    <row r="43" spans="1:14" ht="15" customHeight="1" x14ac:dyDescent="0.2">
      <c r="A43" s="200" t="str">
        <f>'Methods&amp;Limits'!A82</f>
        <v>Density at 15 oC</v>
      </c>
      <c r="B43" s="201" t="str">
        <f>'Methods&amp;Limits'!B82</f>
        <v>kg/m3</v>
      </c>
      <c r="C43" s="198" t="str">
        <f>'Methods&amp;Limits'!E82</f>
        <v>EN-ISO 3675</v>
      </c>
      <c r="D43" s="198">
        <f>'Methods&amp;Limits'!F82</f>
        <v>1998</v>
      </c>
      <c r="E43" s="199">
        <f>'Methods&amp;Limits'!G82</f>
        <v>1.2</v>
      </c>
      <c r="F43" s="199">
        <f>'Methods&amp;Limits'!H82</f>
        <v>0</v>
      </c>
      <c r="G43" s="199">
        <f>'Methods&amp;Limits'!I82</f>
        <v>845.70799999999997</v>
      </c>
      <c r="H43" s="262" t="str">
        <f>IF(E15="","",IF(E15&gt;G43,"Yes",""))</f>
        <v/>
      </c>
      <c r="I43" s="422"/>
      <c r="J43" s="274"/>
      <c r="K43" s="274"/>
      <c r="L43" s="625"/>
      <c r="M43" s="626"/>
    </row>
    <row r="44" spans="1:14" ht="15" customHeight="1" x14ac:dyDescent="0.2">
      <c r="A44" s="202"/>
      <c r="B44" s="203"/>
      <c r="C44" s="198" t="str">
        <f>'Methods&amp;Limits'!E83</f>
        <v>EN-ISO 12185</v>
      </c>
      <c r="D44" s="198">
        <f>'Methods&amp;Limits'!F83</f>
        <v>1996</v>
      </c>
      <c r="E44" s="199">
        <f>'Methods&amp;Limits'!G83</f>
        <v>0.50847457627110937</v>
      </c>
      <c r="F44" s="199">
        <f>'Methods&amp;Limits'!H83</f>
        <v>0</v>
      </c>
      <c r="G44" s="199">
        <f>'Methods&amp;Limits'!I83</f>
        <v>845.3</v>
      </c>
      <c r="H44" s="262" t="str">
        <f>IF(E15="","",IF(E15&gt;G44,"Yes",""))</f>
        <v/>
      </c>
      <c r="I44" s="422"/>
      <c r="J44" s="274"/>
      <c r="K44" s="274"/>
      <c r="L44" s="625"/>
      <c r="M44" s="626"/>
    </row>
    <row r="45" spans="1:14" ht="15" customHeight="1" x14ac:dyDescent="0.2">
      <c r="A45" s="197" t="str">
        <f>'Methods&amp;Limits'!A84</f>
        <v>Distillation -- 95% Point</v>
      </c>
      <c r="B45" s="204" t="str">
        <f>'Methods&amp;Limits'!B84</f>
        <v>oC</v>
      </c>
      <c r="C45" s="198" t="str">
        <f>'Methods&amp;Limits'!E84</f>
        <v>EN-ISO 3405</v>
      </c>
      <c r="D45" s="198">
        <f>'Methods&amp;Limits'!F84</f>
        <v>2000</v>
      </c>
      <c r="E45" s="199">
        <f>'Methods&amp;Limits'!G84</f>
        <v>10</v>
      </c>
      <c r="F45" s="199">
        <f>'Methods&amp;Limits'!H84</f>
        <v>0</v>
      </c>
      <c r="G45" s="199">
        <f>'Methods&amp;Limits'!I84</f>
        <v>365.9</v>
      </c>
      <c r="H45" s="262" t="str">
        <f>IF(E16="","",IF(E16&gt;G45,"Yes",""))</f>
        <v/>
      </c>
      <c r="I45" s="422"/>
      <c r="J45" s="274"/>
      <c r="K45" s="274"/>
      <c r="L45" s="625"/>
      <c r="M45" s="626"/>
    </row>
    <row r="46" spans="1:14" ht="15" customHeight="1" x14ac:dyDescent="0.2">
      <c r="A46" s="200" t="str">
        <f>'Methods&amp;Limits'!A85</f>
        <v>Polycyclic aromatic hydrocarbons</v>
      </c>
      <c r="B46" s="201" t="str">
        <f>'Methods&amp;Limits'!B85</f>
        <v>% (m/m)</v>
      </c>
      <c r="C46" s="198" t="str">
        <f>'Methods&amp;Limits'!E85</f>
        <v>EN 12916</v>
      </c>
      <c r="D46" s="198">
        <f>'Methods&amp;Limits'!F85</f>
        <v>2006</v>
      </c>
      <c r="E46" s="199">
        <f>'Methods&amp;Limits'!G85</f>
        <v>1.9</v>
      </c>
      <c r="F46" s="199">
        <f>'Methods&amp;Limits'!H85</f>
        <v>0</v>
      </c>
      <c r="G46" s="199">
        <f>'Methods&amp;Limits'!I85</f>
        <v>12.121</v>
      </c>
      <c r="H46" s="262" t="str">
        <f>IF(E17="","",IF(E17&gt;G46,"Yes",""))</f>
        <v/>
      </c>
      <c r="I46" s="422"/>
      <c r="J46" s="274"/>
      <c r="K46" s="274"/>
      <c r="L46" s="625"/>
      <c r="M46" s="626"/>
    </row>
    <row r="47" spans="1:14" ht="15" customHeight="1" x14ac:dyDescent="0.2">
      <c r="A47" s="152" t="str">
        <f>'Methods&amp;Limits'!A86</f>
        <v>Sulphur content (sulphur free, from 2005)</v>
      </c>
      <c r="B47" s="212" t="str">
        <f>'Methods&amp;Limits'!B86</f>
        <v>mg/kg</v>
      </c>
      <c r="C47" s="211" t="str">
        <f>'Methods&amp;Limits'!E86</f>
        <v>EN-ISO 20846</v>
      </c>
      <c r="D47" s="198">
        <f>'Methods&amp;Limits'!F86</f>
        <v>2004</v>
      </c>
      <c r="E47" s="199">
        <f>'Methods&amp;Limits'!G86</f>
        <v>2.2000000000000002</v>
      </c>
      <c r="F47" s="199">
        <f>'Methods&amp;Limits'!H86</f>
        <v>0</v>
      </c>
      <c r="G47" s="199">
        <f>'Methods&amp;Limits'!I86</f>
        <v>11.298</v>
      </c>
      <c r="H47" s="262" t="str">
        <f>IF(E18="","",IF(E18&gt;G47,"Yes",""))</f>
        <v/>
      </c>
      <c r="I47" s="422"/>
      <c r="J47" s="274"/>
      <c r="K47" s="274"/>
      <c r="L47" s="625"/>
      <c r="M47" s="626"/>
    </row>
    <row r="48" spans="1:14" ht="15" customHeight="1" x14ac:dyDescent="0.2">
      <c r="A48" s="155"/>
      <c r="B48" s="213"/>
      <c r="C48" s="271" t="str">
        <f>'Methods&amp;Limits'!E87</f>
        <v>EN-ISO 20884</v>
      </c>
      <c r="D48" s="198">
        <f>'Methods&amp;Limits'!F87</f>
        <v>2004</v>
      </c>
      <c r="E48" s="199">
        <f>'Methods&amp;Limits'!G87</f>
        <v>3.1</v>
      </c>
      <c r="F48" s="199">
        <f>'Methods&amp;Limits'!H87</f>
        <v>0</v>
      </c>
      <c r="G48" s="199">
        <f>'Methods&amp;Limits'!I87</f>
        <v>11.829000000000001</v>
      </c>
      <c r="H48" s="262" t="str">
        <f>IF(E18="","",IF(E18&gt;G48,"Yes",""))</f>
        <v/>
      </c>
      <c r="I48" s="422"/>
      <c r="J48" s="274"/>
      <c r="K48" s="274"/>
      <c r="L48" s="625"/>
      <c r="M48" s="626"/>
    </row>
    <row r="49" spans="1:13" ht="15" customHeight="1" x14ac:dyDescent="0.2">
      <c r="A49" s="188" t="str">
        <f>'Methods&amp;Limits'!A88</f>
        <v>FAME Content</v>
      </c>
      <c r="B49" s="189" t="str">
        <f>'Methods&amp;Limits'!B88</f>
        <v>% V/V</v>
      </c>
      <c r="C49" s="198" t="str">
        <f>'Methods&amp;Limits'!E88</f>
        <v>EN14078</v>
      </c>
      <c r="D49" s="198">
        <f>'Methods&amp;Limits'!F88</f>
        <v>2009</v>
      </c>
      <c r="E49" s="199">
        <f>'Methods&amp;Limits'!G88</f>
        <v>0.5</v>
      </c>
      <c r="F49" s="199">
        <f>'Methods&amp;Limits'!H88</f>
        <v>0</v>
      </c>
      <c r="G49" s="199">
        <f>'Methods&amp;Limits'!I88</f>
        <v>7.2949999999999999</v>
      </c>
      <c r="H49" s="262" t="str">
        <f>IF(E19="","",IF(E19&gt;G49,"Yes",""))</f>
        <v/>
      </c>
      <c r="I49" s="422"/>
      <c r="J49" s="274"/>
      <c r="K49" s="274"/>
      <c r="L49" s="625"/>
      <c r="M49" s="626"/>
    </row>
    <row r="50" spans="1:13" x14ac:dyDescent="0.2">
      <c r="A50" s="627" t="str">
        <f>'Methods&amp;Limits'!A89</f>
        <v>Manganese</v>
      </c>
      <c r="B50" s="629" t="str">
        <f>'Methods&amp;Limits'!B89</f>
        <v>mg/l</v>
      </c>
      <c r="C50" s="275" t="s">
        <v>430</v>
      </c>
      <c r="D50" s="198">
        <v>2011</v>
      </c>
      <c r="E50" s="273">
        <f>'Methods&amp;Limits'!G89</f>
        <v>1.53</v>
      </c>
      <c r="F50" s="199">
        <f>'Methods&amp;Limits'!H89</f>
        <v>0</v>
      </c>
      <c r="G50" s="389">
        <f>'Methods&amp;Limits'!I89</f>
        <v>2.9026999999999998</v>
      </c>
      <c r="H50" s="262" t="str">
        <f>IF(E20="","",IF(E20&gt;G50,"Yes",""))</f>
        <v/>
      </c>
      <c r="I50" s="422"/>
      <c r="J50" s="274"/>
      <c r="K50" s="274"/>
      <c r="L50" s="625"/>
      <c r="M50" s="626"/>
    </row>
    <row r="51" spans="1:13" x14ac:dyDescent="0.2">
      <c r="A51" s="628"/>
      <c r="B51" s="630"/>
      <c r="C51" s="275" t="s">
        <v>431</v>
      </c>
      <c r="D51" s="272">
        <f>'Methods&amp;Limits'!F89</f>
        <v>2011</v>
      </c>
      <c r="E51" s="273">
        <f>'Methods&amp;Limits'!G90</f>
        <v>1.76</v>
      </c>
      <c r="F51" s="389">
        <f>'Methods&amp;Limits'!H89</f>
        <v>0</v>
      </c>
      <c r="G51" s="389">
        <f>'Methods&amp;Limits'!I90</f>
        <v>3.0384000000000002</v>
      </c>
      <c r="H51" s="262" t="str">
        <f>IF(E20="","",IF(E20&gt;G51,"Yes",""))</f>
        <v/>
      </c>
      <c r="I51" s="422"/>
      <c r="J51" s="274"/>
      <c r="K51" s="274"/>
      <c r="L51" s="625"/>
      <c r="M51" s="626"/>
    </row>
    <row r="52" spans="1:13" ht="15" customHeight="1" x14ac:dyDescent="0.2"/>
    <row r="53" spans="1:13" x14ac:dyDescent="0.2"/>
  </sheetData>
  <sheetProtection algorithmName="SHA-512" hashValue="sVeUO4kMlEuy/QlAaKCZY0nyXvd2v2MSuy2oKM9b94OrnOwtBj/vMM6jgE6jg9SGt3VVOw79kd9P1o67pp/uDw==" saltValue="M6ztrpNY7KMRdPNsOa4CCA==" spinCount="100000" sheet="1" objects="1" scenarios="1" sort="0"/>
  <mergeCells count="39">
    <mergeCell ref="L48:M48"/>
    <mergeCell ref="L49:M49"/>
    <mergeCell ref="A50:A51"/>
    <mergeCell ref="B50:B51"/>
    <mergeCell ref="L51:M51"/>
    <mergeCell ref="L50:M50"/>
    <mergeCell ref="L47:M47"/>
    <mergeCell ref="A34:N34"/>
    <mergeCell ref="C39:I39"/>
    <mergeCell ref="J39:M39"/>
    <mergeCell ref="F40:G40"/>
    <mergeCell ref="I40:I41"/>
    <mergeCell ref="J40:J41"/>
    <mergeCell ref="K40:K41"/>
    <mergeCell ref="L40:M41"/>
    <mergeCell ref="L42:M42"/>
    <mergeCell ref="L43:M43"/>
    <mergeCell ref="L44:M44"/>
    <mergeCell ref="L45:M45"/>
    <mergeCell ref="L46:M46"/>
    <mergeCell ref="E31:N31"/>
    <mergeCell ref="C11:K12"/>
    <mergeCell ref="L11:O11"/>
    <mergeCell ref="P11:Q11"/>
    <mergeCell ref="L12:M12"/>
    <mergeCell ref="N12:O12"/>
    <mergeCell ref="P12:Q12"/>
    <mergeCell ref="A24:D24"/>
    <mergeCell ref="E25:N26"/>
    <mergeCell ref="E27:N27"/>
    <mergeCell ref="E28:N29"/>
    <mergeCell ref="E30:N30"/>
    <mergeCell ref="B3:D3"/>
    <mergeCell ref="G3:Q10"/>
    <mergeCell ref="B4:D4"/>
    <mergeCell ref="B5:D5"/>
    <mergeCell ref="B6:D6"/>
    <mergeCell ref="B7:D7"/>
    <mergeCell ref="B8:D8"/>
  </mergeCells>
  <dataValidations count="2">
    <dataValidation type="whole" operator="greaterThanOrEqual" allowBlank="1" showInputMessage="1" showErrorMessage="1" sqref="C14:C20 I14:I20 B25:B30 D25:D30">
      <formula1>0</formula1>
    </dataValidation>
    <dataValidation type="decimal" operator="greaterThanOrEqual" allowBlank="1" showInputMessage="1" showErrorMessage="1" sqref="D14:H20 J14:M20">
      <formula1>0</formula1>
    </dataValidation>
  </dataValidations>
  <hyperlinks>
    <hyperlink ref="R1" location="'Submission Report'!A1" display="&lt;-- GO BACK"/>
  </hyperlinks>
  <pageMargins left="0.75" right="0.75" top="1" bottom="1" header="0.4921259845" footer="0.4921259845"/>
  <pageSetup paperSize="9" scale="52" fitToHeight="2" orientation="landscape" r:id="rId1"/>
  <headerFooter alignWithMargins="0">
    <oddHeader>&amp;L&amp;F&amp;C&amp;A</oddHeader>
    <oddFooter>&amp;LTemplate v3 ext&amp;CPage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CheckList!$W$19:$W$22</xm:f>
          </x14:formula1>
          <xm:sqref>B7:D7</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Z53"/>
  <sheetViews>
    <sheetView showGridLines="0" zoomScaleNormal="100" workbookViewId="0"/>
  </sheetViews>
  <sheetFormatPr defaultColWidth="0" defaultRowHeight="12.75" zeroHeight="1" x14ac:dyDescent="0.2"/>
  <cols>
    <col min="1" max="1" width="36.85546875" style="4" customWidth="1"/>
    <col min="2" max="2" width="6.7109375" style="4" customWidth="1"/>
    <col min="3" max="3" width="20" style="4" customWidth="1"/>
    <col min="4" max="4" width="8.42578125" style="4" bestFit="1" customWidth="1"/>
    <col min="5" max="5" width="19.42578125" style="4" bestFit="1" customWidth="1"/>
    <col min="6" max="7" width="10.28515625" style="4" customWidth="1"/>
    <col min="8" max="8" width="10.85546875" style="4" bestFit="1" customWidth="1"/>
    <col min="9" max="9" width="12" style="4" bestFit="1" customWidth="1"/>
    <col min="10" max="10" width="12.28515625" style="4" customWidth="1"/>
    <col min="11" max="11" width="11.5703125" style="4" customWidth="1"/>
    <col min="12" max="12" width="10.28515625" style="4" customWidth="1"/>
    <col min="13" max="13" width="11" style="4" customWidth="1"/>
    <col min="14" max="14" width="8.85546875" style="4" bestFit="1" customWidth="1"/>
    <col min="15" max="15" width="11.85546875" style="4" customWidth="1"/>
    <col min="16" max="16" width="12.28515625" style="4" customWidth="1"/>
    <col min="17" max="17" width="31.42578125" style="4" customWidth="1"/>
    <col min="18" max="18" width="18.7109375" style="4" customWidth="1"/>
    <col min="19" max="19" width="6.28515625" style="4" bestFit="1" customWidth="1"/>
    <col min="20" max="20" width="19.42578125" style="4" hidden="1" customWidth="1"/>
    <col min="21" max="21" width="10.42578125" style="4" hidden="1" customWidth="1"/>
    <col min="22" max="22" width="10.85546875" style="4" hidden="1" customWidth="1"/>
    <col min="23" max="23" width="12" style="4" hidden="1" customWidth="1"/>
    <col min="24" max="24" width="13.7109375" style="4" hidden="1" customWidth="1"/>
    <col min="25" max="25" width="8.140625" style="4" hidden="1" customWidth="1"/>
    <col min="26" max="26" width="41.42578125" style="4" hidden="1" customWidth="1"/>
    <col min="27" max="16384" width="0" style="4" hidden="1"/>
  </cols>
  <sheetData>
    <row r="1" spans="1:18" s="177" customFormat="1" ht="21" customHeight="1" x14ac:dyDescent="0.25">
      <c r="A1" s="77" t="s">
        <v>354</v>
      </c>
      <c r="R1" s="288" t="s">
        <v>860</v>
      </c>
    </row>
    <row r="2" spans="1:18" ht="3.75" customHeight="1" x14ac:dyDescent="0.2">
      <c r="A2" s="12"/>
      <c r="B2" s="12"/>
      <c r="C2" s="12"/>
      <c r="D2" s="12"/>
      <c r="E2" s="12"/>
      <c r="F2" s="12"/>
      <c r="G2" s="12"/>
      <c r="H2" s="12"/>
      <c r="I2" s="12"/>
      <c r="J2" s="12"/>
      <c r="K2" s="12"/>
      <c r="L2" s="12"/>
    </row>
    <row r="3" spans="1:18" ht="14.25" customHeight="1" x14ac:dyDescent="0.2">
      <c r="A3" s="418" t="s">
        <v>18</v>
      </c>
      <c r="B3" s="658" t="str">
        <f>IF(LEN('Contacts&amp;Annual Summary'!C9) &gt; 1,'Contacts&amp;Annual Summary'!C9,"")</f>
        <v>Slovakia</v>
      </c>
      <c r="C3" s="659"/>
      <c r="D3" s="660"/>
      <c r="G3" s="655" t="s">
        <v>355</v>
      </c>
      <c r="H3" s="656"/>
      <c r="I3" s="656"/>
      <c r="J3" s="656"/>
      <c r="K3" s="656"/>
      <c r="L3" s="656"/>
      <c r="M3" s="656"/>
      <c r="N3" s="656"/>
      <c r="O3" s="656"/>
      <c r="P3" s="656"/>
      <c r="Q3" s="656"/>
    </row>
    <row r="4" spans="1:18" ht="14.25" customHeight="1" x14ac:dyDescent="0.2">
      <c r="A4" s="418" t="s">
        <v>53</v>
      </c>
      <c r="B4" s="658">
        <f>'Contacts&amp;Annual Summary'!C8</f>
        <v>2020</v>
      </c>
      <c r="C4" s="659"/>
      <c r="D4" s="660"/>
      <c r="G4" s="656"/>
      <c r="H4" s="656"/>
      <c r="I4" s="656"/>
      <c r="J4" s="656"/>
      <c r="K4" s="656"/>
      <c r="L4" s="656"/>
      <c r="M4" s="656"/>
      <c r="N4" s="656"/>
      <c r="O4" s="656"/>
      <c r="P4" s="656"/>
      <c r="Q4" s="656"/>
    </row>
    <row r="5" spans="1:18" ht="14.25" customHeight="1" x14ac:dyDescent="0.2">
      <c r="A5" s="419" t="s">
        <v>198</v>
      </c>
      <c r="B5" s="658" t="s">
        <v>242</v>
      </c>
      <c r="C5" s="659"/>
      <c r="D5" s="660"/>
      <c r="G5" s="656"/>
      <c r="H5" s="656"/>
      <c r="I5" s="656"/>
      <c r="J5" s="656"/>
      <c r="K5" s="656"/>
      <c r="L5" s="656"/>
      <c r="M5" s="656"/>
      <c r="N5" s="656"/>
      <c r="O5" s="656"/>
      <c r="P5" s="656"/>
      <c r="Q5" s="656"/>
    </row>
    <row r="6" spans="1:18" ht="14.25" customHeight="1" x14ac:dyDescent="0.2">
      <c r="A6" s="420" t="s">
        <v>59</v>
      </c>
      <c r="B6" s="658" t="s">
        <v>112</v>
      </c>
      <c r="C6" s="659"/>
      <c r="D6" s="660"/>
      <c r="G6" s="656"/>
      <c r="H6" s="656"/>
      <c r="I6" s="656"/>
      <c r="J6" s="656"/>
      <c r="K6" s="656"/>
      <c r="L6" s="656"/>
      <c r="M6" s="656"/>
      <c r="N6" s="656"/>
      <c r="O6" s="656"/>
      <c r="P6" s="656"/>
      <c r="Q6" s="656"/>
    </row>
    <row r="7" spans="1:18" ht="14.25" customHeight="1" x14ac:dyDescent="0.2">
      <c r="A7" s="420" t="s">
        <v>60</v>
      </c>
      <c r="B7" s="663">
        <f>'Diesel (5)'!B7</f>
        <v>0</v>
      </c>
      <c r="C7" s="664"/>
      <c r="D7" s="665"/>
      <c r="G7" s="656"/>
      <c r="H7" s="656"/>
      <c r="I7" s="656"/>
      <c r="J7" s="656"/>
      <c r="K7" s="656"/>
      <c r="L7" s="656"/>
      <c r="M7" s="656"/>
      <c r="N7" s="656"/>
      <c r="O7" s="656"/>
      <c r="P7" s="656"/>
      <c r="Q7" s="656"/>
    </row>
    <row r="8" spans="1:18" ht="14.25" customHeight="1" x14ac:dyDescent="0.2">
      <c r="A8" s="421" t="s">
        <v>351</v>
      </c>
      <c r="B8" s="631">
        <v>0</v>
      </c>
      <c r="C8" s="632"/>
      <c r="D8" s="633"/>
      <c r="E8" s="27"/>
      <c r="F8" s="27"/>
      <c r="G8" s="656"/>
      <c r="H8" s="656"/>
      <c r="I8" s="656"/>
      <c r="J8" s="656"/>
      <c r="K8" s="656"/>
      <c r="L8" s="656"/>
      <c r="M8" s="656"/>
      <c r="N8" s="656"/>
      <c r="O8" s="656"/>
      <c r="P8" s="656"/>
      <c r="Q8" s="656"/>
    </row>
    <row r="9" spans="1:18" ht="16.5" customHeight="1" x14ac:dyDescent="0.25">
      <c r="A9" s="179" t="s">
        <v>75</v>
      </c>
      <c r="B9" s="27"/>
      <c r="C9" s="27"/>
      <c r="D9" s="27"/>
      <c r="E9" s="27"/>
      <c r="F9" s="27"/>
      <c r="G9" s="656"/>
      <c r="H9" s="656"/>
      <c r="I9" s="656"/>
      <c r="J9" s="656"/>
      <c r="K9" s="656"/>
      <c r="L9" s="656"/>
      <c r="M9" s="656"/>
      <c r="N9" s="656"/>
      <c r="O9" s="656"/>
      <c r="P9" s="656"/>
      <c r="Q9" s="656"/>
    </row>
    <row r="10" spans="1:18" ht="22.5" customHeight="1" x14ac:dyDescent="0.2">
      <c r="A10" s="27"/>
      <c r="B10" s="27"/>
      <c r="C10" s="27"/>
      <c r="D10" s="27"/>
      <c r="E10" s="27"/>
      <c r="F10" s="27"/>
      <c r="G10" s="657"/>
      <c r="H10" s="657"/>
      <c r="I10" s="657"/>
      <c r="J10" s="657"/>
      <c r="K10" s="657"/>
      <c r="L10" s="657"/>
      <c r="M10" s="657"/>
      <c r="N10" s="657"/>
      <c r="O10" s="657"/>
      <c r="P10" s="657"/>
      <c r="Q10" s="657"/>
    </row>
    <row r="11" spans="1:18" s="180" customFormat="1" ht="16.5" customHeight="1" x14ac:dyDescent="0.2">
      <c r="A11" s="86" t="s">
        <v>54</v>
      </c>
      <c r="B11" s="86" t="s">
        <v>20</v>
      </c>
      <c r="C11" s="648" t="s">
        <v>21</v>
      </c>
      <c r="D11" s="648"/>
      <c r="E11" s="648"/>
      <c r="F11" s="648"/>
      <c r="G11" s="648"/>
      <c r="H11" s="648"/>
      <c r="I11" s="648"/>
      <c r="J11" s="648"/>
      <c r="K11" s="648"/>
      <c r="L11" s="649" t="s">
        <v>62</v>
      </c>
      <c r="M11" s="650"/>
      <c r="N11" s="650"/>
      <c r="O11" s="651"/>
      <c r="P11" s="646" t="s">
        <v>183</v>
      </c>
      <c r="Q11" s="647"/>
    </row>
    <row r="12" spans="1:18" s="10" customFormat="1" ht="28.5" customHeight="1" x14ac:dyDescent="0.2">
      <c r="A12" s="87"/>
      <c r="B12" s="87"/>
      <c r="C12" s="648"/>
      <c r="D12" s="648"/>
      <c r="E12" s="648"/>
      <c r="F12" s="648"/>
      <c r="G12" s="648"/>
      <c r="H12" s="648"/>
      <c r="I12" s="648"/>
      <c r="J12" s="648"/>
      <c r="K12" s="648"/>
      <c r="L12" s="661" t="s">
        <v>55</v>
      </c>
      <c r="M12" s="662"/>
      <c r="N12" s="599" t="s">
        <v>211</v>
      </c>
      <c r="O12" s="600"/>
      <c r="P12" s="588" t="s">
        <v>184</v>
      </c>
      <c r="Q12" s="589"/>
    </row>
    <row r="13" spans="1:18" s="10" customFormat="1" ht="45.75" customHeight="1" x14ac:dyDescent="0.2">
      <c r="A13" s="88"/>
      <c r="B13" s="88"/>
      <c r="C13" s="89" t="s">
        <v>61</v>
      </c>
      <c r="D13" s="92" t="s">
        <v>22</v>
      </c>
      <c r="E13" s="92" t="s">
        <v>23</v>
      </c>
      <c r="F13" s="91" t="s">
        <v>206</v>
      </c>
      <c r="G13" s="91" t="s">
        <v>24</v>
      </c>
      <c r="H13" s="89" t="s">
        <v>56</v>
      </c>
      <c r="I13" s="93" t="s">
        <v>213</v>
      </c>
      <c r="J13" s="93" t="s">
        <v>212</v>
      </c>
      <c r="K13" s="93" t="s">
        <v>214</v>
      </c>
      <c r="L13" s="94" t="s">
        <v>22</v>
      </c>
      <c r="M13" s="94" t="s">
        <v>23</v>
      </c>
      <c r="N13" s="94" t="s">
        <v>22</v>
      </c>
      <c r="O13" s="96" t="s">
        <v>23</v>
      </c>
      <c r="P13" s="181" t="s">
        <v>63</v>
      </c>
      <c r="Q13" s="182" t="s">
        <v>72</v>
      </c>
    </row>
    <row r="14" spans="1:18" x14ac:dyDescent="0.2">
      <c r="A14" s="97" t="s">
        <v>17</v>
      </c>
      <c r="B14" s="98" t="s">
        <v>4</v>
      </c>
      <c r="C14" s="416">
        <v>0</v>
      </c>
      <c r="D14" s="423">
        <v>0</v>
      </c>
      <c r="E14" s="423">
        <v>0</v>
      </c>
      <c r="F14" s="423">
        <v>0</v>
      </c>
      <c r="G14" s="423">
        <v>0</v>
      </c>
      <c r="H14" s="423">
        <v>0</v>
      </c>
      <c r="I14" s="416">
        <v>0</v>
      </c>
      <c r="J14" s="423">
        <v>0</v>
      </c>
      <c r="K14" s="423">
        <v>0</v>
      </c>
      <c r="L14" s="423"/>
      <c r="M14" s="423"/>
      <c r="N14" s="183">
        <v>51</v>
      </c>
      <c r="O14" s="391" t="s">
        <v>4</v>
      </c>
      <c r="P14" s="268" t="s">
        <v>65</v>
      </c>
      <c r="Q14" s="102">
        <v>1998</v>
      </c>
    </row>
    <row r="15" spans="1:18" x14ac:dyDescent="0.2">
      <c r="A15" s="97" t="s">
        <v>0</v>
      </c>
      <c r="B15" s="136" t="s">
        <v>16</v>
      </c>
      <c r="C15" s="416">
        <v>0</v>
      </c>
      <c r="D15" s="423">
        <v>0</v>
      </c>
      <c r="E15" s="423">
        <v>0</v>
      </c>
      <c r="F15" s="423">
        <v>0</v>
      </c>
      <c r="G15" s="423">
        <v>0</v>
      </c>
      <c r="H15" s="423">
        <v>0</v>
      </c>
      <c r="I15" s="416">
        <v>0</v>
      </c>
      <c r="J15" s="423">
        <v>0</v>
      </c>
      <c r="K15" s="423">
        <v>0</v>
      </c>
      <c r="L15" s="423"/>
      <c r="M15" s="423"/>
      <c r="N15" s="184"/>
      <c r="O15" s="391">
        <v>845</v>
      </c>
      <c r="P15" s="391" t="s">
        <v>66</v>
      </c>
      <c r="Q15" s="139">
        <v>1998</v>
      </c>
    </row>
    <row r="16" spans="1:18" x14ac:dyDescent="0.2">
      <c r="A16" s="97" t="s">
        <v>58</v>
      </c>
      <c r="B16" s="185" t="s">
        <v>15</v>
      </c>
      <c r="C16" s="416">
        <v>0</v>
      </c>
      <c r="D16" s="423">
        <v>0</v>
      </c>
      <c r="E16" s="423">
        <v>0</v>
      </c>
      <c r="F16" s="423">
        <v>0</v>
      </c>
      <c r="G16" s="423">
        <v>0</v>
      </c>
      <c r="H16" s="423">
        <v>0</v>
      </c>
      <c r="I16" s="416">
        <v>0</v>
      </c>
      <c r="J16" s="423">
        <v>0</v>
      </c>
      <c r="K16" s="423">
        <v>0</v>
      </c>
      <c r="L16" s="423"/>
      <c r="M16" s="423"/>
      <c r="N16" s="186"/>
      <c r="O16" s="391">
        <v>360</v>
      </c>
      <c r="P16" s="391" t="s">
        <v>67</v>
      </c>
      <c r="Q16" s="139">
        <v>2000</v>
      </c>
    </row>
    <row r="17" spans="1:26" x14ac:dyDescent="0.2">
      <c r="A17" s="187" t="s">
        <v>1</v>
      </c>
      <c r="B17" s="117" t="s">
        <v>6</v>
      </c>
      <c r="C17" s="416">
        <v>0</v>
      </c>
      <c r="D17" s="423">
        <v>0</v>
      </c>
      <c r="E17" s="423">
        <v>0</v>
      </c>
      <c r="F17" s="423">
        <v>0</v>
      </c>
      <c r="G17" s="423">
        <v>0</v>
      </c>
      <c r="H17" s="423">
        <v>0</v>
      </c>
      <c r="I17" s="416">
        <v>0</v>
      </c>
      <c r="J17" s="423">
        <v>0</v>
      </c>
      <c r="K17" s="423">
        <v>0</v>
      </c>
      <c r="L17" s="423"/>
      <c r="M17" s="423"/>
      <c r="N17" s="184"/>
      <c r="O17" s="391">
        <v>8</v>
      </c>
      <c r="P17" s="391" t="s">
        <v>2</v>
      </c>
      <c r="Q17" s="139">
        <v>2006</v>
      </c>
    </row>
    <row r="18" spans="1:26" ht="22.5" x14ac:dyDescent="0.2">
      <c r="A18" s="135" t="s">
        <v>41</v>
      </c>
      <c r="B18" s="136" t="s">
        <v>9</v>
      </c>
      <c r="C18" s="416">
        <v>0</v>
      </c>
      <c r="D18" s="423">
        <v>0</v>
      </c>
      <c r="E18" s="423">
        <v>0</v>
      </c>
      <c r="F18" s="423">
        <v>0</v>
      </c>
      <c r="G18" s="423">
        <v>0</v>
      </c>
      <c r="H18" s="423">
        <v>0</v>
      </c>
      <c r="I18" s="416">
        <v>0</v>
      </c>
      <c r="J18" s="423">
        <v>0</v>
      </c>
      <c r="K18" s="423">
        <v>0</v>
      </c>
      <c r="L18" s="423"/>
      <c r="M18" s="423"/>
      <c r="N18" s="184"/>
      <c r="O18" s="391">
        <v>10</v>
      </c>
      <c r="P18" s="391" t="s">
        <v>352</v>
      </c>
      <c r="Q18" s="137">
        <v>2004</v>
      </c>
    </row>
    <row r="19" spans="1:26" x14ac:dyDescent="0.2">
      <c r="A19" s="188" t="s">
        <v>208</v>
      </c>
      <c r="B19" s="189" t="s">
        <v>209</v>
      </c>
      <c r="C19" s="416">
        <v>0</v>
      </c>
      <c r="D19" s="423">
        <v>0</v>
      </c>
      <c r="E19" s="423">
        <v>0</v>
      </c>
      <c r="F19" s="423">
        <v>0</v>
      </c>
      <c r="G19" s="423">
        <v>0</v>
      </c>
      <c r="H19" s="423">
        <v>0</v>
      </c>
      <c r="I19" s="416">
        <v>0</v>
      </c>
      <c r="J19" s="423">
        <v>0</v>
      </c>
      <c r="K19" s="423">
        <v>0</v>
      </c>
      <c r="L19" s="423"/>
      <c r="M19" s="423"/>
      <c r="N19" s="190"/>
      <c r="O19" s="391" t="s">
        <v>376</v>
      </c>
      <c r="P19" s="391" t="s">
        <v>353</v>
      </c>
      <c r="Q19" s="139">
        <v>2009</v>
      </c>
    </row>
    <row r="20" spans="1:26" ht="22.5" x14ac:dyDescent="0.2">
      <c r="A20" s="270" t="s">
        <v>433</v>
      </c>
      <c r="B20" s="189" t="s">
        <v>221</v>
      </c>
      <c r="C20" s="416">
        <v>0</v>
      </c>
      <c r="D20" s="423">
        <v>0</v>
      </c>
      <c r="E20" s="423">
        <v>0</v>
      </c>
      <c r="F20" s="423">
        <v>0</v>
      </c>
      <c r="G20" s="423">
        <v>0</v>
      </c>
      <c r="H20" s="423">
        <v>0</v>
      </c>
      <c r="I20" s="416">
        <v>0</v>
      </c>
      <c r="J20" s="423">
        <v>0</v>
      </c>
      <c r="K20" s="423">
        <v>0</v>
      </c>
      <c r="L20" s="423"/>
      <c r="M20" s="423"/>
      <c r="N20" s="190"/>
      <c r="O20" s="391">
        <v>2</v>
      </c>
      <c r="P20" s="391" t="s">
        <v>429</v>
      </c>
      <c r="Q20" s="139">
        <v>2011</v>
      </c>
    </row>
    <row r="21" spans="1:26" s="22" customFormat="1" ht="7.5" customHeight="1" x14ac:dyDescent="0.2">
      <c r="A21" s="191"/>
      <c r="B21" s="191"/>
      <c r="C21" s="191"/>
      <c r="D21" s="191"/>
      <c r="E21" s="191"/>
      <c r="F21" s="191"/>
      <c r="G21" s="191"/>
      <c r="H21" s="191"/>
      <c r="I21" s="191"/>
      <c r="J21" s="191"/>
      <c r="K21" s="191"/>
      <c r="L21" s="191"/>
      <c r="M21" s="192"/>
      <c r="N21" s="192"/>
      <c r="O21" s="192"/>
      <c r="P21" s="192"/>
      <c r="Q21" s="193"/>
      <c r="R21" s="75"/>
      <c r="S21" s="75"/>
      <c r="T21" s="75"/>
      <c r="U21" s="192"/>
      <c r="V21" s="192"/>
      <c r="W21" s="193"/>
      <c r="X21" s="75"/>
      <c r="Y21" s="75"/>
      <c r="Z21" s="75"/>
    </row>
    <row r="22" spans="1:26" s="22" customFormat="1" ht="15" customHeight="1" x14ac:dyDescent="0.25">
      <c r="A22" s="194" t="s">
        <v>74</v>
      </c>
      <c r="B22" s="144"/>
      <c r="C22" s="144"/>
      <c r="D22" s="144"/>
      <c r="E22" s="144"/>
      <c r="F22" s="144"/>
      <c r="G22" s="144"/>
      <c r="H22" s="144"/>
      <c r="I22" s="144"/>
      <c r="J22" s="144"/>
      <c r="K22" s="144"/>
      <c r="L22" s="144"/>
    </row>
    <row r="23" spans="1:26" ht="7.5" customHeight="1" x14ac:dyDescent="0.2">
      <c r="A23" s="12"/>
      <c r="B23" s="12"/>
      <c r="C23" s="12"/>
      <c r="D23" s="12"/>
      <c r="E23" s="12"/>
      <c r="F23" s="12"/>
      <c r="G23" s="12"/>
      <c r="H23" s="12"/>
      <c r="I23" s="12"/>
      <c r="J23" s="12"/>
      <c r="K23" s="12"/>
      <c r="L23" s="12"/>
    </row>
    <row r="24" spans="1:26" ht="15.75" customHeight="1" x14ac:dyDescent="0.2">
      <c r="A24" s="496" t="s">
        <v>43</v>
      </c>
      <c r="B24" s="634"/>
      <c r="C24" s="634"/>
      <c r="D24" s="634"/>
      <c r="E24" s="12"/>
      <c r="F24" s="12"/>
      <c r="G24" s="12"/>
      <c r="H24" s="12"/>
      <c r="I24" s="12"/>
      <c r="J24" s="12"/>
      <c r="K24" s="12"/>
      <c r="L24" s="12"/>
    </row>
    <row r="25" spans="1:26" s="180" customFormat="1" ht="13.5" customHeight="1" x14ac:dyDescent="0.2">
      <c r="A25" s="136" t="s">
        <v>44</v>
      </c>
      <c r="B25" s="411">
        <v>0</v>
      </c>
      <c r="C25" s="136" t="s">
        <v>49</v>
      </c>
      <c r="D25" s="412">
        <v>0</v>
      </c>
      <c r="E25" s="635" t="s">
        <v>375</v>
      </c>
      <c r="F25" s="636"/>
      <c r="G25" s="636"/>
      <c r="H25" s="636"/>
      <c r="I25" s="636"/>
      <c r="J25" s="636"/>
      <c r="K25" s="636"/>
      <c r="L25" s="636"/>
      <c r="M25" s="636"/>
      <c r="N25" s="636"/>
    </row>
    <row r="26" spans="1:26" s="180" customFormat="1" ht="13.5" customHeight="1" x14ac:dyDescent="0.2">
      <c r="A26" s="136" t="s">
        <v>45</v>
      </c>
      <c r="B26" s="411">
        <v>0</v>
      </c>
      <c r="C26" s="136" t="s">
        <v>12</v>
      </c>
      <c r="D26" s="412">
        <v>0</v>
      </c>
      <c r="E26" s="635"/>
      <c r="F26" s="636"/>
      <c r="G26" s="636"/>
      <c r="H26" s="636"/>
      <c r="I26" s="636"/>
      <c r="J26" s="636"/>
      <c r="K26" s="636"/>
      <c r="L26" s="636"/>
      <c r="M26" s="636"/>
      <c r="N26" s="636"/>
    </row>
    <row r="27" spans="1:26" s="180" customFormat="1" ht="13.5" customHeight="1" x14ac:dyDescent="0.2">
      <c r="A27" s="136" t="s">
        <v>46</v>
      </c>
      <c r="B27" s="411">
        <v>0</v>
      </c>
      <c r="C27" s="136" t="s">
        <v>13</v>
      </c>
      <c r="D27" s="412">
        <v>0</v>
      </c>
      <c r="E27" s="635" t="s">
        <v>3</v>
      </c>
      <c r="F27" s="636"/>
      <c r="G27" s="636"/>
      <c r="H27" s="636"/>
      <c r="I27" s="636"/>
      <c r="J27" s="636"/>
      <c r="K27" s="636"/>
      <c r="L27" s="636"/>
      <c r="M27" s="636"/>
      <c r="N27" s="636"/>
    </row>
    <row r="28" spans="1:26" s="180" customFormat="1" ht="13.5" customHeight="1" x14ac:dyDescent="0.2">
      <c r="A28" s="136" t="s">
        <v>11</v>
      </c>
      <c r="B28" s="411">
        <v>0</v>
      </c>
      <c r="C28" s="136" t="s">
        <v>50</v>
      </c>
      <c r="D28" s="412">
        <v>0</v>
      </c>
      <c r="E28" s="635" t="s">
        <v>356</v>
      </c>
      <c r="F28" s="636"/>
      <c r="G28" s="636"/>
      <c r="H28" s="636"/>
      <c r="I28" s="636"/>
      <c r="J28" s="636"/>
      <c r="K28" s="636"/>
      <c r="L28" s="636"/>
      <c r="M28" s="636"/>
      <c r="N28" s="636"/>
    </row>
    <row r="29" spans="1:26" s="180" customFormat="1" ht="13.5" customHeight="1" x14ac:dyDescent="0.2">
      <c r="A29" s="136" t="s">
        <v>47</v>
      </c>
      <c r="B29" s="411">
        <v>0</v>
      </c>
      <c r="C29" s="136" t="s">
        <v>14</v>
      </c>
      <c r="D29" s="412">
        <v>0</v>
      </c>
      <c r="E29" s="635"/>
      <c r="F29" s="636"/>
      <c r="G29" s="636"/>
      <c r="H29" s="636"/>
      <c r="I29" s="636"/>
      <c r="J29" s="636"/>
      <c r="K29" s="636"/>
      <c r="L29" s="636"/>
      <c r="M29" s="636"/>
      <c r="N29" s="636"/>
    </row>
    <row r="30" spans="1:26" s="180" customFormat="1" ht="13.5" customHeight="1" thickBot="1" x14ac:dyDescent="0.25">
      <c r="A30" s="136" t="s">
        <v>48</v>
      </c>
      <c r="B30" s="411">
        <v>0</v>
      </c>
      <c r="C30" s="136" t="s">
        <v>51</v>
      </c>
      <c r="D30" s="414">
        <v>0</v>
      </c>
      <c r="E30" s="635" t="s">
        <v>374</v>
      </c>
      <c r="F30" s="636"/>
      <c r="G30" s="636"/>
      <c r="H30" s="636"/>
      <c r="I30" s="636"/>
      <c r="J30" s="636"/>
      <c r="K30" s="636"/>
      <c r="L30" s="636"/>
      <c r="M30" s="636"/>
      <c r="N30" s="636"/>
    </row>
    <row r="31" spans="1:26" ht="13.5" customHeight="1" thickBot="1" x14ac:dyDescent="0.25">
      <c r="C31" s="195" t="s">
        <v>244</v>
      </c>
      <c r="D31" s="261">
        <f>SUM(B25:B30,D25:D30)</f>
        <v>0</v>
      </c>
      <c r="E31" s="635" t="s">
        <v>432</v>
      </c>
      <c r="F31" s="636"/>
      <c r="G31" s="636"/>
      <c r="H31" s="636"/>
      <c r="I31" s="636"/>
      <c r="J31" s="636"/>
      <c r="K31" s="636"/>
      <c r="L31" s="636"/>
      <c r="M31" s="636"/>
      <c r="N31" s="636"/>
    </row>
    <row r="32" spans="1:26" ht="6.75" customHeight="1" x14ac:dyDescent="0.2"/>
    <row r="33" spans="1:14" ht="12" customHeight="1" x14ac:dyDescent="0.2">
      <c r="A33" s="196" t="s">
        <v>96</v>
      </c>
      <c r="B33" s="22"/>
      <c r="C33" s="21"/>
      <c r="D33" s="22"/>
      <c r="E33" s="22"/>
      <c r="F33" s="22"/>
      <c r="G33" s="22"/>
      <c r="H33" s="22"/>
      <c r="I33" s="22"/>
      <c r="J33" s="22"/>
      <c r="K33" s="22"/>
      <c r="L33" s="22"/>
      <c r="M33" s="22"/>
    </row>
    <row r="34" spans="1:14" ht="47.25" customHeight="1" x14ac:dyDescent="0.2">
      <c r="A34" s="638"/>
      <c r="B34" s="639"/>
      <c r="C34" s="639"/>
      <c r="D34" s="639"/>
      <c r="E34" s="639"/>
      <c r="F34" s="639"/>
      <c r="G34" s="639"/>
      <c r="H34" s="639"/>
      <c r="I34" s="639"/>
      <c r="J34" s="639"/>
      <c r="K34" s="639"/>
      <c r="L34" s="639"/>
      <c r="M34" s="639"/>
      <c r="N34" s="640"/>
    </row>
    <row r="35" spans="1:14" ht="9.75" customHeight="1" x14ac:dyDescent="0.2">
      <c r="A35" s="144"/>
      <c r="B35" s="144"/>
      <c r="C35" s="144"/>
      <c r="D35" s="144"/>
      <c r="E35" s="144"/>
      <c r="F35" s="144"/>
      <c r="G35" s="144"/>
      <c r="H35" s="144"/>
      <c r="I35" s="144"/>
      <c r="J35" s="144"/>
      <c r="K35" s="144"/>
      <c r="L35" s="144"/>
      <c r="M35" s="22"/>
    </row>
    <row r="36" spans="1:14" ht="8.25" customHeight="1" x14ac:dyDescent="0.2">
      <c r="A36" s="146"/>
    </row>
    <row r="37" spans="1:14" ht="21.75" customHeight="1" x14ac:dyDescent="0.25">
      <c r="A37" s="148" t="s">
        <v>73</v>
      </c>
    </row>
    <row r="38" spans="1:14" ht="10.5" customHeight="1" x14ac:dyDescent="0.2"/>
    <row r="39" spans="1:14" ht="15" customHeight="1" x14ac:dyDescent="0.2">
      <c r="A39" s="86" t="s">
        <v>54</v>
      </c>
      <c r="B39" s="86" t="s">
        <v>20</v>
      </c>
      <c r="C39" s="614" t="s">
        <v>350</v>
      </c>
      <c r="D39" s="641"/>
      <c r="E39" s="641"/>
      <c r="F39" s="641"/>
      <c r="G39" s="641"/>
      <c r="H39" s="641"/>
      <c r="I39" s="617"/>
      <c r="J39" s="614" t="s">
        <v>70</v>
      </c>
      <c r="K39" s="621"/>
      <c r="L39" s="621"/>
      <c r="M39" s="637"/>
      <c r="N39" s="149"/>
    </row>
    <row r="40" spans="1:14" ht="27" customHeight="1" x14ac:dyDescent="0.2">
      <c r="A40" s="87"/>
      <c r="B40" s="87"/>
      <c r="C40" s="415" t="s">
        <v>63</v>
      </c>
      <c r="D40" s="415" t="s">
        <v>72</v>
      </c>
      <c r="E40" s="415" t="s">
        <v>64</v>
      </c>
      <c r="F40" s="614" t="s">
        <v>68</v>
      </c>
      <c r="G40" s="617"/>
      <c r="H40" s="415"/>
      <c r="I40" s="642"/>
      <c r="J40" s="609" t="s">
        <v>867</v>
      </c>
      <c r="K40" s="642" t="s">
        <v>71</v>
      </c>
      <c r="L40" s="607" t="s">
        <v>76</v>
      </c>
      <c r="M40" s="608"/>
    </row>
    <row r="41" spans="1:14" ht="15" customHeight="1" x14ac:dyDescent="0.2">
      <c r="A41" s="87"/>
      <c r="B41" s="88"/>
      <c r="C41" s="415"/>
      <c r="D41" s="415"/>
      <c r="E41" s="415"/>
      <c r="F41" s="415" t="s">
        <v>22</v>
      </c>
      <c r="G41" s="415" t="s">
        <v>23</v>
      </c>
      <c r="H41" s="415" t="s">
        <v>69</v>
      </c>
      <c r="I41" s="643"/>
      <c r="J41" s="610"/>
      <c r="K41" s="643"/>
      <c r="L41" s="644"/>
      <c r="M41" s="645"/>
    </row>
    <row r="42" spans="1:14" ht="15" customHeight="1" x14ac:dyDescent="0.2">
      <c r="A42" s="197" t="str">
        <f>'Methods&amp;Limits'!A81</f>
        <v>Cetane number</v>
      </c>
      <c r="B42" s="141" t="str">
        <f>'Methods&amp;Limits'!B81</f>
        <v>--</v>
      </c>
      <c r="C42" s="198" t="str">
        <f>'Methods&amp;Limits'!E81</f>
        <v>EN-ISO 5165</v>
      </c>
      <c r="D42" s="198">
        <f>'Methods&amp;Limits'!F81</f>
        <v>1998</v>
      </c>
      <c r="E42" s="199">
        <f>'Methods&amp;Limits'!G81</f>
        <v>4.3</v>
      </c>
      <c r="F42" s="199">
        <f>'Methods&amp;Limits'!H81</f>
        <v>48.463000000000001</v>
      </c>
      <c r="G42" s="199"/>
      <c r="H42" s="262" t="str">
        <f>IF(D14="","",IF(D14&lt;F42,"Yes",""))</f>
        <v>Yes</v>
      </c>
      <c r="I42" s="422"/>
      <c r="J42" s="274"/>
      <c r="K42" s="274"/>
      <c r="L42" s="625"/>
      <c r="M42" s="626"/>
    </row>
    <row r="43" spans="1:14" ht="15" customHeight="1" x14ac:dyDescent="0.2">
      <c r="A43" s="200" t="str">
        <f>'Methods&amp;Limits'!A82</f>
        <v>Density at 15 oC</v>
      </c>
      <c r="B43" s="201" t="str">
        <f>'Methods&amp;Limits'!B82</f>
        <v>kg/m3</v>
      </c>
      <c r="C43" s="198" t="str">
        <f>'Methods&amp;Limits'!E82</f>
        <v>EN-ISO 3675</v>
      </c>
      <c r="D43" s="198">
        <f>'Methods&amp;Limits'!F82</f>
        <v>1998</v>
      </c>
      <c r="E43" s="199">
        <f>'Methods&amp;Limits'!G82</f>
        <v>1.2</v>
      </c>
      <c r="F43" s="199">
        <f>'Methods&amp;Limits'!H82</f>
        <v>0</v>
      </c>
      <c r="G43" s="199">
        <f>'Methods&amp;Limits'!I82</f>
        <v>845.70799999999997</v>
      </c>
      <c r="H43" s="262" t="str">
        <f>IF(E15="","",IF(E15&gt;G43,"Yes",""))</f>
        <v/>
      </c>
      <c r="I43" s="422"/>
      <c r="J43" s="274"/>
      <c r="K43" s="274"/>
      <c r="L43" s="625"/>
      <c r="M43" s="626"/>
    </row>
    <row r="44" spans="1:14" ht="15" customHeight="1" x14ac:dyDescent="0.2">
      <c r="A44" s="202"/>
      <c r="B44" s="203"/>
      <c r="C44" s="198" t="str">
        <f>'Methods&amp;Limits'!E83</f>
        <v>EN-ISO 12185</v>
      </c>
      <c r="D44" s="198">
        <f>'Methods&amp;Limits'!F83</f>
        <v>1996</v>
      </c>
      <c r="E44" s="199">
        <f>'Methods&amp;Limits'!G83</f>
        <v>0.50847457627110937</v>
      </c>
      <c r="F44" s="199">
        <f>'Methods&amp;Limits'!H83</f>
        <v>0</v>
      </c>
      <c r="G44" s="199">
        <f>'Methods&amp;Limits'!I83</f>
        <v>845.3</v>
      </c>
      <c r="H44" s="262" t="str">
        <f>IF(E15="","",IF(E15&gt;G44,"Yes",""))</f>
        <v/>
      </c>
      <c r="I44" s="422"/>
      <c r="J44" s="274"/>
      <c r="K44" s="274"/>
      <c r="L44" s="625"/>
      <c r="M44" s="626"/>
    </row>
    <row r="45" spans="1:14" ht="15" customHeight="1" x14ac:dyDescent="0.2">
      <c r="A45" s="197" t="str">
        <f>'Methods&amp;Limits'!A84</f>
        <v>Distillation -- 95% Point</v>
      </c>
      <c r="B45" s="204" t="str">
        <f>'Methods&amp;Limits'!B84</f>
        <v>oC</v>
      </c>
      <c r="C45" s="198" t="str">
        <f>'Methods&amp;Limits'!E84</f>
        <v>EN-ISO 3405</v>
      </c>
      <c r="D45" s="198">
        <f>'Methods&amp;Limits'!F84</f>
        <v>2000</v>
      </c>
      <c r="E45" s="199">
        <f>'Methods&amp;Limits'!G84</f>
        <v>10</v>
      </c>
      <c r="F45" s="199">
        <f>'Methods&amp;Limits'!H84</f>
        <v>0</v>
      </c>
      <c r="G45" s="199">
        <f>'Methods&amp;Limits'!I84</f>
        <v>365.9</v>
      </c>
      <c r="H45" s="262" t="str">
        <f>IF(E16="","",IF(E16&gt;G45,"Yes",""))</f>
        <v/>
      </c>
      <c r="I45" s="422"/>
      <c r="J45" s="274"/>
      <c r="K45" s="274"/>
      <c r="L45" s="625"/>
      <c r="M45" s="626"/>
    </row>
    <row r="46" spans="1:14" ht="15" customHeight="1" x14ac:dyDescent="0.2">
      <c r="A46" s="200" t="str">
        <f>'Methods&amp;Limits'!A85</f>
        <v>Polycyclic aromatic hydrocarbons</v>
      </c>
      <c r="B46" s="201" t="str">
        <f>'Methods&amp;Limits'!B85</f>
        <v>% (m/m)</v>
      </c>
      <c r="C46" s="198" t="str">
        <f>'Methods&amp;Limits'!E85</f>
        <v>EN 12916</v>
      </c>
      <c r="D46" s="198">
        <f>'Methods&amp;Limits'!F85</f>
        <v>2006</v>
      </c>
      <c r="E46" s="199">
        <f>'Methods&amp;Limits'!G85</f>
        <v>1.9</v>
      </c>
      <c r="F46" s="199">
        <f>'Methods&amp;Limits'!H85</f>
        <v>0</v>
      </c>
      <c r="G46" s="199">
        <f>'Methods&amp;Limits'!I85</f>
        <v>12.121</v>
      </c>
      <c r="H46" s="262" t="str">
        <f>IF(E17="","",IF(E17&gt;G46,"Yes",""))</f>
        <v/>
      </c>
      <c r="I46" s="422"/>
      <c r="J46" s="274"/>
      <c r="K46" s="274"/>
      <c r="L46" s="625"/>
      <c r="M46" s="626"/>
    </row>
    <row r="47" spans="1:14" ht="15" customHeight="1" x14ac:dyDescent="0.2">
      <c r="A47" s="152" t="str">
        <f>'Methods&amp;Limits'!A86</f>
        <v>Sulphur content (sulphur free, from 2005)</v>
      </c>
      <c r="B47" s="212" t="str">
        <f>'Methods&amp;Limits'!B86</f>
        <v>mg/kg</v>
      </c>
      <c r="C47" s="211" t="str">
        <f>'Methods&amp;Limits'!E86</f>
        <v>EN-ISO 20846</v>
      </c>
      <c r="D47" s="198">
        <f>'Methods&amp;Limits'!F86</f>
        <v>2004</v>
      </c>
      <c r="E47" s="199">
        <f>'Methods&amp;Limits'!G86</f>
        <v>2.2000000000000002</v>
      </c>
      <c r="F47" s="199">
        <f>'Methods&amp;Limits'!H86</f>
        <v>0</v>
      </c>
      <c r="G47" s="199">
        <f>'Methods&amp;Limits'!I86</f>
        <v>11.298</v>
      </c>
      <c r="H47" s="262" t="str">
        <f>IF(E18="","",IF(E18&gt;G47,"Yes",""))</f>
        <v/>
      </c>
      <c r="I47" s="422"/>
      <c r="J47" s="274"/>
      <c r="K47" s="274"/>
      <c r="L47" s="625"/>
      <c r="M47" s="626"/>
    </row>
    <row r="48" spans="1:14" ht="15" customHeight="1" x14ac:dyDescent="0.2">
      <c r="A48" s="155"/>
      <c r="B48" s="213"/>
      <c r="C48" s="271" t="str">
        <f>'Methods&amp;Limits'!E87</f>
        <v>EN-ISO 20884</v>
      </c>
      <c r="D48" s="198">
        <f>'Methods&amp;Limits'!F87</f>
        <v>2004</v>
      </c>
      <c r="E48" s="199">
        <f>'Methods&amp;Limits'!G87</f>
        <v>3.1</v>
      </c>
      <c r="F48" s="199">
        <f>'Methods&amp;Limits'!H87</f>
        <v>0</v>
      </c>
      <c r="G48" s="199">
        <f>'Methods&amp;Limits'!I87</f>
        <v>11.829000000000001</v>
      </c>
      <c r="H48" s="262" t="str">
        <f>IF(E18="","",IF(E18&gt;G48,"Yes",""))</f>
        <v/>
      </c>
      <c r="I48" s="422"/>
      <c r="J48" s="274"/>
      <c r="K48" s="274"/>
      <c r="L48" s="625"/>
      <c r="M48" s="626"/>
    </row>
    <row r="49" spans="1:13" ht="15" customHeight="1" x14ac:dyDescent="0.2">
      <c r="A49" s="188" t="str">
        <f>'Methods&amp;Limits'!A88</f>
        <v>FAME Content</v>
      </c>
      <c r="B49" s="189" t="str">
        <f>'Methods&amp;Limits'!B88</f>
        <v>% V/V</v>
      </c>
      <c r="C49" s="198" t="str">
        <f>'Methods&amp;Limits'!E88</f>
        <v>EN14078</v>
      </c>
      <c r="D49" s="198">
        <f>'Methods&amp;Limits'!F88</f>
        <v>2009</v>
      </c>
      <c r="E49" s="199">
        <f>'Methods&amp;Limits'!G88</f>
        <v>0.5</v>
      </c>
      <c r="F49" s="199">
        <f>'Methods&amp;Limits'!H88</f>
        <v>0</v>
      </c>
      <c r="G49" s="199">
        <f>'Methods&amp;Limits'!I88</f>
        <v>7.2949999999999999</v>
      </c>
      <c r="H49" s="262" t="str">
        <f>IF(E19="","",IF(E19&gt;G49,"Yes",""))</f>
        <v/>
      </c>
      <c r="I49" s="422"/>
      <c r="J49" s="274"/>
      <c r="K49" s="274"/>
      <c r="L49" s="625"/>
      <c r="M49" s="626"/>
    </row>
    <row r="50" spans="1:13" x14ac:dyDescent="0.2">
      <c r="A50" s="627" t="str">
        <f>'Methods&amp;Limits'!A89</f>
        <v>Manganese</v>
      </c>
      <c r="B50" s="629" t="str">
        <f>'Methods&amp;Limits'!B89</f>
        <v>mg/l</v>
      </c>
      <c r="C50" s="275" t="s">
        <v>430</v>
      </c>
      <c r="D50" s="198">
        <v>2011</v>
      </c>
      <c r="E50" s="273">
        <f>'Methods&amp;Limits'!G89</f>
        <v>1.53</v>
      </c>
      <c r="F50" s="199">
        <f>'Methods&amp;Limits'!H89</f>
        <v>0</v>
      </c>
      <c r="G50" s="389">
        <f>'Methods&amp;Limits'!I89</f>
        <v>2.9026999999999998</v>
      </c>
      <c r="H50" s="262" t="str">
        <f>IF(E20="","",IF(E20&gt;G50,"Yes",""))</f>
        <v/>
      </c>
      <c r="I50" s="422"/>
      <c r="J50" s="274"/>
      <c r="K50" s="274"/>
      <c r="L50" s="625"/>
      <c r="M50" s="626"/>
    </row>
    <row r="51" spans="1:13" x14ac:dyDescent="0.2">
      <c r="A51" s="628"/>
      <c r="B51" s="630"/>
      <c r="C51" s="275" t="s">
        <v>431</v>
      </c>
      <c r="D51" s="272">
        <f>'Methods&amp;Limits'!F89</f>
        <v>2011</v>
      </c>
      <c r="E51" s="273">
        <f>'Methods&amp;Limits'!G90</f>
        <v>1.76</v>
      </c>
      <c r="F51" s="389">
        <f>'Methods&amp;Limits'!H89</f>
        <v>0</v>
      </c>
      <c r="G51" s="389">
        <f>'Methods&amp;Limits'!I90</f>
        <v>3.0384000000000002</v>
      </c>
      <c r="H51" s="262" t="str">
        <f>IF(E20="","",IF(E20&gt;G51,"Yes",""))</f>
        <v/>
      </c>
      <c r="I51" s="422"/>
      <c r="J51" s="274"/>
      <c r="K51" s="274"/>
      <c r="L51" s="625"/>
      <c r="M51" s="626"/>
    </row>
    <row r="52" spans="1:13" ht="15" customHeight="1" x14ac:dyDescent="0.2"/>
    <row r="53" spans="1:13" x14ac:dyDescent="0.2"/>
  </sheetData>
  <sheetProtection algorithmName="SHA-512" hashValue="9ciI9JK5O9ZrdiUZ0+julL6wpVrMnR7E7FUbBx6N+1SiVJyRrFv2250AirisffeQT+zOgSDO8inerwnmJyAaeQ==" saltValue="R5vbU17zMtAruhMbyh0PZg==" spinCount="100000" sheet="1" objects="1" scenarios="1" sort="0"/>
  <mergeCells count="39">
    <mergeCell ref="L48:M48"/>
    <mergeCell ref="L49:M49"/>
    <mergeCell ref="A50:A51"/>
    <mergeCell ref="B50:B51"/>
    <mergeCell ref="L51:M51"/>
    <mergeCell ref="L50:M50"/>
    <mergeCell ref="L47:M47"/>
    <mergeCell ref="A34:N34"/>
    <mergeCell ref="C39:I39"/>
    <mergeCell ref="J39:M39"/>
    <mergeCell ref="F40:G40"/>
    <mergeCell ref="I40:I41"/>
    <mergeCell ref="J40:J41"/>
    <mergeCell ref="K40:K41"/>
    <mergeCell ref="L40:M41"/>
    <mergeCell ref="L42:M42"/>
    <mergeCell ref="L43:M43"/>
    <mergeCell ref="L44:M44"/>
    <mergeCell ref="L45:M45"/>
    <mergeCell ref="L46:M46"/>
    <mergeCell ref="E31:N31"/>
    <mergeCell ref="C11:K12"/>
    <mergeCell ref="L11:O11"/>
    <mergeCell ref="P11:Q11"/>
    <mergeCell ref="L12:M12"/>
    <mergeCell ref="N12:O12"/>
    <mergeCell ref="P12:Q12"/>
    <mergeCell ref="A24:D24"/>
    <mergeCell ref="E25:N26"/>
    <mergeCell ref="E27:N27"/>
    <mergeCell ref="E28:N29"/>
    <mergeCell ref="E30:N30"/>
    <mergeCell ref="B3:D3"/>
    <mergeCell ref="G3:Q10"/>
    <mergeCell ref="B4:D4"/>
    <mergeCell ref="B5:D5"/>
    <mergeCell ref="B6:D6"/>
    <mergeCell ref="B7:D7"/>
    <mergeCell ref="B8:D8"/>
  </mergeCells>
  <dataValidations count="2">
    <dataValidation type="whole" operator="greaterThanOrEqual" allowBlank="1" showInputMessage="1" showErrorMessage="1" sqref="C14:C20 I14:I20 B25:B30 D25:D30">
      <formula1>0</formula1>
    </dataValidation>
    <dataValidation type="decimal" operator="greaterThanOrEqual" allowBlank="1" showInputMessage="1" showErrorMessage="1" sqref="D14:H20 J14:M20">
      <formula1>0</formula1>
    </dataValidation>
  </dataValidations>
  <hyperlinks>
    <hyperlink ref="R1" location="'Submission Report'!A1" display="&lt;-- GO BACK"/>
  </hyperlinks>
  <pageMargins left="0.75" right="0.75" top="1" bottom="1" header="0.4921259845" footer="0.4921259845"/>
  <pageSetup paperSize="9" scale="52" fitToHeight="2" orientation="landscape" r:id="rId1"/>
  <headerFooter alignWithMargins="0">
    <oddHeader>&amp;L&amp;F&amp;C&amp;A</oddHeader>
    <oddFooter>&amp;LTemplate v3 ext&amp;CPage &amp;P of &amp;N</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Z53"/>
  <sheetViews>
    <sheetView showGridLines="0" zoomScaleNormal="100" zoomScaleSheetLayoutView="78" workbookViewId="0"/>
  </sheetViews>
  <sheetFormatPr defaultColWidth="0" defaultRowHeight="12.75" zeroHeight="1" x14ac:dyDescent="0.2"/>
  <cols>
    <col min="1" max="1" width="36.85546875" style="4" customWidth="1"/>
    <col min="2" max="2" width="6.7109375" style="4" customWidth="1"/>
    <col min="3" max="3" width="20" style="4" customWidth="1"/>
    <col min="4" max="4" width="8.42578125" style="4" bestFit="1" customWidth="1"/>
    <col min="5" max="5" width="19.42578125" style="4" bestFit="1" customWidth="1"/>
    <col min="6" max="7" width="10.28515625" style="4" customWidth="1"/>
    <col min="8" max="8" width="10.85546875" style="4" bestFit="1" customWidth="1"/>
    <col min="9" max="9" width="12" style="4" bestFit="1" customWidth="1"/>
    <col min="10" max="10" width="12.28515625" style="4" customWidth="1"/>
    <col min="11" max="11" width="11.5703125" style="4" customWidth="1"/>
    <col min="12" max="12" width="10.28515625" style="4" customWidth="1"/>
    <col min="13" max="13" width="11" style="4" customWidth="1"/>
    <col min="14" max="14" width="8.85546875" style="4" bestFit="1" customWidth="1"/>
    <col min="15" max="15" width="11.85546875" style="4" customWidth="1"/>
    <col min="16" max="16" width="12.28515625" style="4" customWidth="1"/>
    <col min="17" max="17" width="31.42578125" style="4" customWidth="1"/>
    <col min="18" max="18" width="18.7109375" style="4" customWidth="1"/>
    <col min="19" max="19" width="6.28515625" style="4" bestFit="1" customWidth="1"/>
    <col min="20" max="20" width="19.42578125" style="4" hidden="1" customWidth="1"/>
    <col min="21" max="21" width="10.42578125" style="4" hidden="1" customWidth="1"/>
    <col min="22" max="22" width="10.85546875" style="4" hidden="1" customWidth="1"/>
    <col min="23" max="23" width="12" style="4" hidden="1" customWidth="1"/>
    <col min="24" max="24" width="13.7109375" style="4" hidden="1" customWidth="1"/>
    <col min="25" max="25" width="8.140625" style="4" hidden="1" customWidth="1"/>
    <col min="26" max="26" width="41.42578125" style="4" hidden="1" customWidth="1"/>
    <col min="27" max="16384" width="0" style="4" hidden="1"/>
  </cols>
  <sheetData>
    <row r="1" spans="1:18" s="177" customFormat="1" ht="21" customHeight="1" x14ac:dyDescent="0.25">
      <c r="A1" s="77" t="s">
        <v>354</v>
      </c>
      <c r="R1" s="288" t="s">
        <v>860</v>
      </c>
    </row>
    <row r="2" spans="1:18" ht="3.75" customHeight="1" x14ac:dyDescent="0.2">
      <c r="A2" s="12"/>
      <c r="B2" s="12"/>
      <c r="C2" s="12"/>
      <c r="D2" s="12"/>
      <c r="E2" s="12"/>
      <c r="F2" s="12"/>
      <c r="G2" s="12"/>
      <c r="H2" s="12"/>
      <c r="I2" s="12"/>
      <c r="J2" s="12"/>
      <c r="K2" s="12"/>
      <c r="L2" s="12"/>
    </row>
    <row r="3" spans="1:18" ht="14.25" customHeight="1" x14ac:dyDescent="0.2">
      <c r="A3" s="418" t="s">
        <v>18</v>
      </c>
      <c r="B3" s="658" t="str">
        <f>IF(LEN('Contacts&amp;Annual Summary'!C9) &gt; 1,'Contacts&amp;Annual Summary'!C9,"")</f>
        <v>Slovakia</v>
      </c>
      <c r="C3" s="659"/>
      <c r="D3" s="660"/>
      <c r="G3" s="655" t="s">
        <v>357</v>
      </c>
      <c r="H3" s="656"/>
      <c r="I3" s="656"/>
      <c r="J3" s="656"/>
      <c r="K3" s="656"/>
      <c r="L3" s="656"/>
      <c r="M3" s="656"/>
      <c r="N3" s="656"/>
      <c r="O3" s="656"/>
      <c r="P3" s="656"/>
      <c r="Q3" s="656"/>
    </row>
    <row r="4" spans="1:18" ht="14.25" customHeight="1" x14ac:dyDescent="0.2">
      <c r="A4" s="418" t="s">
        <v>53</v>
      </c>
      <c r="B4" s="658">
        <f>'Contacts&amp;Annual Summary'!C8</f>
        <v>2020</v>
      </c>
      <c r="C4" s="659"/>
      <c r="D4" s="660"/>
      <c r="G4" s="656"/>
      <c r="H4" s="656"/>
      <c r="I4" s="656"/>
      <c r="J4" s="656"/>
      <c r="K4" s="656"/>
      <c r="L4" s="656"/>
      <c r="M4" s="656"/>
      <c r="N4" s="656"/>
      <c r="O4" s="656"/>
      <c r="P4" s="656"/>
      <c r="Q4" s="656"/>
    </row>
    <row r="5" spans="1:18" ht="14.25" customHeight="1" x14ac:dyDescent="0.2">
      <c r="A5" s="419" t="s">
        <v>198</v>
      </c>
      <c r="B5" s="658" t="s">
        <v>243</v>
      </c>
      <c r="C5" s="659"/>
      <c r="D5" s="660"/>
      <c r="G5" s="656"/>
      <c r="H5" s="656"/>
      <c r="I5" s="656"/>
      <c r="J5" s="656"/>
      <c r="K5" s="656"/>
      <c r="L5" s="656"/>
      <c r="M5" s="656"/>
      <c r="N5" s="656"/>
      <c r="O5" s="656"/>
      <c r="P5" s="656"/>
      <c r="Q5" s="656"/>
    </row>
    <row r="6" spans="1:18" ht="14.25" customHeight="1" x14ac:dyDescent="0.2">
      <c r="A6" s="420" t="s">
        <v>59</v>
      </c>
      <c r="B6" s="658" t="s">
        <v>112</v>
      </c>
      <c r="C6" s="659"/>
      <c r="D6" s="660"/>
      <c r="G6" s="656"/>
      <c r="H6" s="656"/>
      <c r="I6" s="656"/>
      <c r="J6" s="656"/>
      <c r="K6" s="656"/>
      <c r="L6" s="656"/>
      <c r="M6" s="656"/>
      <c r="N6" s="656"/>
      <c r="O6" s="656"/>
      <c r="P6" s="656"/>
      <c r="Q6" s="656"/>
    </row>
    <row r="7" spans="1:18" ht="14.25" customHeight="1" x14ac:dyDescent="0.2">
      <c r="A7" s="420" t="s">
        <v>60</v>
      </c>
      <c r="B7" s="663">
        <f>'Diesel (5)'!B7</f>
        <v>0</v>
      </c>
      <c r="C7" s="664"/>
      <c r="D7" s="665"/>
      <c r="G7" s="656"/>
      <c r="H7" s="656"/>
      <c r="I7" s="656"/>
      <c r="J7" s="656"/>
      <c r="K7" s="656"/>
      <c r="L7" s="656"/>
      <c r="M7" s="656"/>
      <c r="N7" s="656"/>
      <c r="O7" s="656"/>
      <c r="P7" s="656"/>
      <c r="Q7" s="656"/>
    </row>
    <row r="8" spans="1:18" ht="14.25" customHeight="1" x14ac:dyDescent="0.2">
      <c r="A8" s="421" t="s">
        <v>351</v>
      </c>
      <c r="B8" s="666">
        <f>MAX('Diesel (5)'!B8:D8,'Diesel (6)'!B8:D8)</f>
        <v>0</v>
      </c>
      <c r="C8" s="664"/>
      <c r="D8" s="665"/>
      <c r="E8" s="27"/>
      <c r="F8" s="27"/>
      <c r="G8" s="656"/>
      <c r="H8" s="656"/>
      <c r="I8" s="656"/>
      <c r="J8" s="656"/>
      <c r="K8" s="656"/>
      <c r="L8" s="656"/>
      <c r="M8" s="656"/>
      <c r="N8" s="656"/>
      <c r="O8" s="656"/>
      <c r="P8" s="656"/>
      <c r="Q8" s="656"/>
    </row>
    <row r="9" spans="1:18" ht="16.5" customHeight="1" x14ac:dyDescent="0.25">
      <c r="A9" s="179" t="s">
        <v>75</v>
      </c>
      <c r="B9" s="27"/>
      <c r="C9" s="27"/>
      <c r="D9" s="27"/>
      <c r="E9" s="27"/>
      <c r="F9" s="27"/>
      <c r="G9" s="656"/>
      <c r="H9" s="656"/>
      <c r="I9" s="656"/>
      <c r="J9" s="656"/>
      <c r="K9" s="656"/>
      <c r="L9" s="656"/>
      <c r="M9" s="656"/>
      <c r="N9" s="656"/>
      <c r="O9" s="656"/>
      <c r="P9" s="656"/>
      <c r="Q9" s="656"/>
    </row>
    <row r="10" spans="1:18" ht="22.5" customHeight="1" x14ac:dyDescent="0.2">
      <c r="A10" s="27"/>
      <c r="B10" s="27"/>
      <c r="C10" s="27"/>
      <c r="D10" s="27"/>
      <c r="E10" s="27"/>
      <c r="F10" s="27"/>
      <c r="G10" s="657"/>
      <c r="H10" s="657"/>
      <c r="I10" s="657"/>
      <c r="J10" s="657"/>
      <c r="K10" s="657"/>
      <c r="L10" s="657"/>
      <c r="M10" s="657"/>
      <c r="N10" s="657"/>
      <c r="O10" s="657"/>
      <c r="P10" s="657"/>
      <c r="Q10" s="657"/>
    </row>
    <row r="11" spans="1:18" s="180" customFormat="1" ht="16.5" customHeight="1" x14ac:dyDescent="0.2">
      <c r="A11" s="86" t="s">
        <v>54</v>
      </c>
      <c r="B11" s="86" t="s">
        <v>20</v>
      </c>
      <c r="C11" s="648" t="s">
        <v>21</v>
      </c>
      <c r="D11" s="648"/>
      <c r="E11" s="648"/>
      <c r="F11" s="648"/>
      <c r="G11" s="648"/>
      <c r="H11" s="648"/>
      <c r="I11" s="648"/>
      <c r="J11" s="648"/>
      <c r="K11" s="648"/>
      <c r="L11" s="649" t="s">
        <v>62</v>
      </c>
      <c r="M11" s="650"/>
      <c r="N11" s="650"/>
      <c r="O11" s="651"/>
      <c r="P11" s="646" t="s">
        <v>183</v>
      </c>
      <c r="Q11" s="647"/>
    </row>
    <row r="12" spans="1:18" s="10" customFormat="1" ht="28.5" customHeight="1" x14ac:dyDescent="0.2">
      <c r="A12" s="87"/>
      <c r="B12" s="87"/>
      <c r="C12" s="648"/>
      <c r="D12" s="648"/>
      <c r="E12" s="648"/>
      <c r="F12" s="648"/>
      <c r="G12" s="648"/>
      <c r="H12" s="648"/>
      <c r="I12" s="648"/>
      <c r="J12" s="648"/>
      <c r="K12" s="648"/>
      <c r="L12" s="661" t="s">
        <v>55</v>
      </c>
      <c r="M12" s="662"/>
      <c r="N12" s="599" t="s">
        <v>211</v>
      </c>
      <c r="O12" s="600"/>
      <c r="P12" s="588" t="s">
        <v>184</v>
      </c>
      <c r="Q12" s="589"/>
    </row>
    <row r="13" spans="1:18" s="10" customFormat="1" ht="45.75" customHeight="1" x14ac:dyDescent="0.2">
      <c r="A13" s="88"/>
      <c r="B13" s="88"/>
      <c r="C13" s="89" t="s">
        <v>61</v>
      </c>
      <c r="D13" s="92" t="s">
        <v>22</v>
      </c>
      <c r="E13" s="92" t="s">
        <v>23</v>
      </c>
      <c r="F13" s="91" t="s">
        <v>206</v>
      </c>
      <c r="G13" s="91" t="s">
        <v>24</v>
      </c>
      <c r="H13" s="89" t="s">
        <v>56</v>
      </c>
      <c r="I13" s="93" t="s">
        <v>213</v>
      </c>
      <c r="J13" s="93" t="s">
        <v>212</v>
      </c>
      <c r="K13" s="93" t="s">
        <v>214</v>
      </c>
      <c r="L13" s="94" t="s">
        <v>22</v>
      </c>
      <c r="M13" s="94" t="s">
        <v>23</v>
      </c>
      <c r="N13" s="94" t="s">
        <v>22</v>
      </c>
      <c r="O13" s="96" t="s">
        <v>23</v>
      </c>
      <c r="P13" s="181" t="s">
        <v>63</v>
      </c>
      <c r="Q13" s="182" t="s">
        <v>72</v>
      </c>
    </row>
    <row r="14" spans="1:18" x14ac:dyDescent="0.2">
      <c r="A14" s="97" t="s">
        <v>17</v>
      </c>
      <c r="B14" s="98" t="s">
        <v>4</v>
      </c>
      <c r="C14" s="417">
        <f>IF(AND('Diesel (5)'!C14="",'Diesel (6)'!C14=""),"",SUM('Diesel (5)'!C14,'Diesel (6)'!C14))</f>
        <v>0</v>
      </c>
      <c r="D14" s="424">
        <f>IF(AND('Diesel (5)'!D14="",'Diesel (6)'!D14=""),"",MIN('Diesel (5)'!D14,'Diesel (6)'!D14))</f>
        <v>0</v>
      </c>
      <c r="E14" s="424">
        <f>IF(AND('Diesel (5)'!E14="",'Diesel (6)'!E14=""),"",MAX('Diesel (5)'!E14,'Diesel (6)'!E14))</f>
        <v>0</v>
      </c>
      <c r="F14" s="425">
        <v>0</v>
      </c>
      <c r="G14" s="425">
        <v>0</v>
      </c>
      <c r="H14" s="425">
        <v>0</v>
      </c>
      <c r="I14" s="417">
        <f>IF(AND('Diesel (5)'!I14="",'Diesel (6)'!I14=""),"",SUM('Diesel (5)'!I14,'Diesel (6)'!I14))</f>
        <v>0</v>
      </c>
      <c r="J14" s="423">
        <v>0</v>
      </c>
      <c r="K14" s="423">
        <v>0</v>
      </c>
      <c r="L14" s="423"/>
      <c r="M14" s="423"/>
      <c r="N14" s="183">
        <v>51</v>
      </c>
      <c r="O14" s="391" t="s">
        <v>4</v>
      </c>
      <c r="P14" s="268" t="s">
        <v>65</v>
      </c>
      <c r="Q14" s="102">
        <v>1998</v>
      </c>
    </row>
    <row r="15" spans="1:18" x14ac:dyDescent="0.2">
      <c r="A15" s="97" t="s">
        <v>0</v>
      </c>
      <c r="B15" s="136" t="s">
        <v>16</v>
      </c>
      <c r="C15" s="417">
        <f>IF(AND('Diesel (5)'!C15="",'Diesel (6)'!C15=""),"",SUM('Diesel (5)'!C15,'Diesel (6)'!C15))</f>
        <v>0</v>
      </c>
      <c r="D15" s="424">
        <f>IF(AND('Diesel (5)'!D15="",'Diesel (6)'!D15=""),"",MIN('Diesel (5)'!D15,'Diesel (6)'!D15))</f>
        <v>0</v>
      </c>
      <c r="E15" s="424">
        <f>IF(AND('Diesel (5)'!E15="",'Diesel (6)'!E15=""),"",MAX('Diesel (5)'!E15,'Diesel (6)'!E15))</f>
        <v>0</v>
      </c>
      <c r="F15" s="425">
        <v>0</v>
      </c>
      <c r="G15" s="425">
        <v>0</v>
      </c>
      <c r="H15" s="425">
        <v>0</v>
      </c>
      <c r="I15" s="417">
        <f>IF(AND('Diesel (5)'!I15="",'Diesel (6)'!I15=""),"",SUM('Diesel (5)'!I15,'Diesel (6)'!I15))</f>
        <v>0</v>
      </c>
      <c r="J15" s="423">
        <v>0</v>
      </c>
      <c r="K15" s="423">
        <v>0</v>
      </c>
      <c r="L15" s="423"/>
      <c r="M15" s="423"/>
      <c r="N15" s="184"/>
      <c r="O15" s="391">
        <v>845</v>
      </c>
      <c r="P15" s="391" t="s">
        <v>66</v>
      </c>
      <c r="Q15" s="139">
        <v>1998</v>
      </c>
    </row>
    <row r="16" spans="1:18" x14ac:dyDescent="0.2">
      <c r="A16" s="97" t="s">
        <v>58</v>
      </c>
      <c r="B16" s="185" t="s">
        <v>15</v>
      </c>
      <c r="C16" s="417">
        <f>IF(AND('Diesel (5)'!C16="",'Diesel (6)'!C16=""),"",SUM('Diesel (5)'!C16,'Diesel (6)'!C16))</f>
        <v>0</v>
      </c>
      <c r="D16" s="424">
        <f>IF(AND('Diesel (5)'!D16="",'Diesel (6)'!D16=""),"",MIN('Diesel (5)'!D16,'Diesel (6)'!D16))</f>
        <v>0</v>
      </c>
      <c r="E16" s="424">
        <f>IF(AND('Diesel (5)'!E16="",'Diesel (6)'!E16=""),"",MAX('Diesel (5)'!E16,'Diesel (6)'!E16))</f>
        <v>0</v>
      </c>
      <c r="F16" s="425">
        <v>0</v>
      </c>
      <c r="G16" s="425">
        <v>0</v>
      </c>
      <c r="H16" s="425">
        <v>0</v>
      </c>
      <c r="I16" s="417">
        <f>IF(AND('Diesel (5)'!I16="",'Diesel (6)'!I16=""),"",SUM('Diesel (5)'!I16,'Diesel (6)'!I16))</f>
        <v>0</v>
      </c>
      <c r="J16" s="423">
        <v>0</v>
      </c>
      <c r="K16" s="423">
        <v>0</v>
      </c>
      <c r="L16" s="423"/>
      <c r="M16" s="423"/>
      <c r="N16" s="186"/>
      <c r="O16" s="391">
        <v>360</v>
      </c>
      <c r="P16" s="391" t="s">
        <v>67</v>
      </c>
      <c r="Q16" s="139">
        <v>2000</v>
      </c>
    </row>
    <row r="17" spans="1:26" x14ac:dyDescent="0.2">
      <c r="A17" s="187" t="s">
        <v>1</v>
      </c>
      <c r="B17" s="117" t="s">
        <v>6</v>
      </c>
      <c r="C17" s="417">
        <f>IF(AND('Diesel (5)'!C17="",'Diesel (6)'!C17=""),"",SUM('Diesel (5)'!C17,'Diesel (6)'!C17))</f>
        <v>0</v>
      </c>
      <c r="D17" s="424">
        <f>IF(AND('Diesel (5)'!D17="",'Diesel (6)'!D17=""),"",MIN('Diesel (5)'!D17,'Diesel (6)'!D17))</f>
        <v>0</v>
      </c>
      <c r="E17" s="424">
        <f>IF(AND('Diesel (5)'!E17="",'Diesel (6)'!E17=""),"",MAX('Diesel (5)'!E17,'Diesel (6)'!E17))</f>
        <v>0</v>
      </c>
      <c r="F17" s="425">
        <v>0</v>
      </c>
      <c r="G17" s="425">
        <v>0</v>
      </c>
      <c r="H17" s="425">
        <v>0</v>
      </c>
      <c r="I17" s="417">
        <f>IF(AND('Diesel (5)'!I17="",'Diesel (6)'!I17=""),"",SUM('Diesel (5)'!I17,'Diesel (6)'!I17))</f>
        <v>0</v>
      </c>
      <c r="J17" s="423">
        <v>0</v>
      </c>
      <c r="K17" s="423">
        <v>0</v>
      </c>
      <c r="L17" s="423"/>
      <c r="M17" s="423"/>
      <c r="N17" s="184"/>
      <c r="O17" s="391">
        <v>8</v>
      </c>
      <c r="P17" s="391" t="s">
        <v>2</v>
      </c>
      <c r="Q17" s="139">
        <v>2006</v>
      </c>
    </row>
    <row r="18" spans="1:26" ht="22.5" x14ac:dyDescent="0.2">
      <c r="A18" s="135" t="s">
        <v>41</v>
      </c>
      <c r="B18" s="136" t="s">
        <v>9</v>
      </c>
      <c r="C18" s="417">
        <f>IF(AND('Diesel (5)'!C18="",'Diesel (6)'!C18=""),"",SUM('Diesel (5)'!C18,'Diesel (6)'!C18))</f>
        <v>0</v>
      </c>
      <c r="D18" s="424">
        <f>IF(AND('Diesel (5)'!D18="",'Diesel (6)'!D18=""),"",MIN('Diesel (5)'!D18,'Diesel (6)'!D18))</f>
        <v>0</v>
      </c>
      <c r="E18" s="424">
        <f>IF(AND('Diesel (5)'!E18="",'Diesel (6)'!E18=""),"",MAX('Diesel (5)'!E18,'Diesel (6)'!E18))</f>
        <v>0</v>
      </c>
      <c r="F18" s="425">
        <v>0</v>
      </c>
      <c r="G18" s="425">
        <v>0</v>
      </c>
      <c r="H18" s="425">
        <v>0</v>
      </c>
      <c r="I18" s="417">
        <f>IF(AND('Diesel (5)'!I18="",'Diesel (6)'!I18=""),"",SUM('Diesel (5)'!I18,'Diesel (6)'!I18))</f>
        <v>0</v>
      </c>
      <c r="J18" s="423">
        <v>0</v>
      </c>
      <c r="K18" s="423">
        <v>0</v>
      </c>
      <c r="L18" s="423"/>
      <c r="M18" s="423"/>
      <c r="N18" s="184"/>
      <c r="O18" s="391">
        <v>10</v>
      </c>
      <c r="P18" s="391" t="s">
        <v>352</v>
      </c>
      <c r="Q18" s="137">
        <v>2004</v>
      </c>
    </row>
    <row r="19" spans="1:26" x14ac:dyDescent="0.2">
      <c r="A19" s="188" t="s">
        <v>208</v>
      </c>
      <c r="B19" s="189" t="s">
        <v>209</v>
      </c>
      <c r="C19" s="417">
        <f>IF(AND('Diesel (5)'!C19="",'Diesel (6)'!C19=""),"",SUM('Diesel (5)'!C19,'Diesel (6)'!C19))</f>
        <v>0</v>
      </c>
      <c r="D19" s="424">
        <f>IF(AND('Diesel (5)'!D19="",'Diesel (6)'!D19=""),"",MIN('Diesel (5)'!D19,'Diesel (6)'!D19))</f>
        <v>0</v>
      </c>
      <c r="E19" s="424">
        <f>IF(AND('Diesel (5)'!E19="",'Diesel (6)'!E19=""),"",MAX('Diesel (5)'!E19,'Diesel (6)'!E19))</f>
        <v>0</v>
      </c>
      <c r="F19" s="425">
        <v>0</v>
      </c>
      <c r="G19" s="425">
        <v>0</v>
      </c>
      <c r="H19" s="425">
        <v>0</v>
      </c>
      <c r="I19" s="417">
        <f>IF(AND('Diesel (5)'!I19="",'Diesel (6)'!I19=""),"",SUM('Diesel (5)'!I19,'Diesel (6)'!I19))</f>
        <v>0</v>
      </c>
      <c r="J19" s="423">
        <v>0</v>
      </c>
      <c r="K19" s="423">
        <v>0</v>
      </c>
      <c r="L19" s="423"/>
      <c r="M19" s="423"/>
      <c r="N19" s="190"/>
      <c r="O19" s="391" t="s">
        <v>376</v>
      </c>
      <c r="P19" s="391" t="s">
        <v>353</v>
      </c>
      <c r="Q19" s="139">
        <v>2009</v>
      </c>
    </row>
    <row r="20" spans="1:26" ht="22.5" x14ac:dyDescent="0.2">
      <c r="A20" s="270" t="s">
        <v>433</v>
      </c>
      <c r="B20" s="189" t="s">
        <v>221</v>
      </c>
      <c r="C20" s="417">
        <f>IF(AND('Diesel (5)'!C20="",'Diesel (6)'!C20=""),"",SUM('Diesel (5)'!C20,'Diesel (6)'!C20))</f>
        <v>0</v>
      </c>
      <c r="D20" s="424">
        <f>IF(AND('Diesel (5)'!D20="",'Diesel (6)'!D20=""),"",MIN('Diesel (5)'!D20,'Diesel (6)'!D20))</f>
        <v>0</v>
      </c>
      <c r="E20" s="424">
        <f>IF(AND('Diesel (5)'!E20="",'Diesel (6)'!E20=""),"",MAX('Diesel (5)'!E20,'Diesel (6)'!E20))</f>
        <v>0</v>
      </c>
      <c r="F20" s="425">
        <v>0</v>
      </c>
      <c r="G20" s="425">
        <v>0</v>
      </c>
      <c r="H20" s="425">
        <v>0</v>
      </c>
      <c r="I20" s="417">
        <f>IF(AND('Diesel (5)'!I20="",'Diesel (6)'!I20=""),"",SUM('Diesel (5)'!I20,'Diesel (6)'!I20))</f>
        <v>0</v>
      </c>
      <c r="J20" s="423">
        <v>0</v>
      </c>
      <c r="K20" s="423">
        <v>0</v>
      </c>
      <c r="L20" s="423"/>
      <c r="M20" s="423"/>
      <c r="N20" s="190"/>
      <c r="O20" s="391">
        <v>2</v>
      </c>
      <c r="P20" s="391" t="s">
        <v>429</v>
      </c>
      <c r="Q20" s="139">
        <v>2011</v>
      </c>
    </row>
    <row r="21" spans="1:26" s="22" customFormat="1" ht="7.5" customHeight="1" x14ac:dyDescent="0.2">
      <c r="A21" s="191"/>
      <c r="B21" s="191"/>
      <c r="C21" s="191"/>
      <c r="D21" s="191"/>
      <c r="E21" s="191"/>
      <c r="F21" s="191"/>
      <c r="G21" s="191"/>
      <c r="H21" s="191"/>
      <c r="I21" s="191"/>
      <c r="J21" s="191"/>
      <c r="K21" s="191"/>
      <c r="L21" s="191"/>
      <c r="M21" s="191"/>
      <c r="N21" s="191"/>
      <c r="O21" s="192"/>
      <c r="P21" s="192"/>
      <c r="Q21" s="193"/>
      <c r="R21" s="75"/>
      <c r="S21" s="75"/>
      <c r="T21" s="75"/>
      <c r="U21" s="192"/>
      <c r="V21" s="192"/>
      <c r="W21" s="193"/>
      <c r="X21" s="75"/>
      <c r="Y21" s="75"/>
      <c r="Z21" s="75"/>
    </row>
    <row r="22" spans="1:26" s="22" customFormat="1" ht="15" customHeight="1" x14ac:dyDescent="0.25">
      <c r="A22" s="194" t="s">
        <v>74</v>
      </c>
      <c r="B22" s="144"/>
      <c r="C22" s="144"/>
      <c r="D22" s="144"/>
      <c r="E22" s="144"/>
      <c r="F22" s="144"/>
      <c r="G22" s="144"/>
      <c r="H22" s="144"/>
      <c r="I22" s="144"/>
      <c r="J22" s="144"/>
      <c r="K22" s="144"/>
      <c r="L22" s="144"/>
    </row>
    <row r="23" spans="1:26" ht="7.5" customHeight="1" x14ac:dyDescent="0.2">
      <c r="A23" s="12"/>
      <c r="B23" s="12"/>
      <c r="C23" s="12"/>
      <c r="D23" s="12"/>
      <c r="E23" s="12"/>
      <c r="F23" s="12"/>
      <c r="G23" s="12"/>
      <c r="H23" s="12"/>
      <c r="I23" s="12"/>
      <c r="J23" s="12"/>
      <c r="K23" s="12"/>
      <c r="L23" s="12"/>
    </row>
    <row r="24" spans="1:26" ht="15.75" customHeight="1" x14ac:dyDescent="0.2">
      <c r="A24" s="496" t="s">
        <v>43</v>
      </c>
      <c r="B24" s="634"/>
      <c r="C24" s="634"/>
      <c r="D24" s="634"/>
      <c r="E24" s="12"/>
      <c r="F24" s="12"/>
      <c r="G24" s="12"/>
      <c r="H24" s="12"/>
      <c r="I24" s="12"/>
      <c r="J24" s="12"/>
      <c r="K24" s="12"/>
      <c r="L24" s="12"/>
    </row>
    <row r="25" spans="1:26" s="180" customFormat="1" ht="13.5" customHeight="1" x14ac:dyDescent="0.2">
      <c r="A25" s="136" t="s">
        <v>44</v>
      </c>
      <c r="B25" s="413">
        <f>'Diesel (5)'!B25+'Diesel (6)'!B25</f>
        <v>0</v>
      </c>
      <c r="C25" s="136" t="s">
        <v>49</v>
      </c>
      <c r="D25" s="413">
        <f>'Diesel (5)'!D25+'Diesel (6)'!D25</f>
        <v>0</v>
      </c>
      <c r="E25" s="635" t="s">
        <v>375</v>
      </c>
      <c r="F25" s="636"/>
      <c r="G25" s="636"/>
      <c r="H25" s="636"/>
      <c r="I25" s="636"/>
      <c r="J25" s="636"/>
      <c r="K25" s="636"/>
      <c r="L25" s="636"/>
      <c r="M25" s="636"/>
      <c r="N25" s="636"/>
    </row>
    <row r="26" spans="1:26" s="180" customFormat="1" ht="13.5" customHeight="1" x14ac:dyDescent="0.2">
      <c r="A26" s="136" t="s">
        <v>45</v>
      </c>
      <c r="B26" s="413">
        <f>'Diesel (5)'!B26+'Diesel (6)'!B26</f>
        <v>0</v>
      </c>
      <c r="C26" s="136" t="s">
        <v>12</v>
      </c>
      <c r="D26" s="413">
        <f>'Diesel (5)'!D26+'Diesel (6)'!D26</f>
        <v>0</v>
      </c>
      <c r="E26" s="635"/>
      <c r="F26" s="636"/>
      <c r="G26" s="636"/>
      <c r="H26" s="636"/>
      <c r="I26" s="636"/>
      <c r="J26" s="636"/>
      <c r="K26" s="636"/>
      <c r="L26" s="636"/>
      <c r="M26" s="636"/>
      <c r="N26" s="636"/>
    </row>
    <row r="27" spans="1:26" s="180" customFormat="1" ht="13.5" customHeight="1" x14ac:dyDescent="0.2">
      <c r="A27" s="136" t="s">
        <v>46</v>
      </c>
      <c r="B27" s="413">
        <f>'Diesel (5)'!B27+'Diesel (6)'!B27</f>
        <v>0</v>
      </c>
      <c r="C27" s="136" t="s">
        <v>13</v>
      </c>
      <c r="D27" s="413">
        <f>'Diesel (5)'!D27+'Diesel (6)'!D27</f>
        <v>0</v>
      </c>
      <c r="E27" s="635" t="s">
        <v>3</v>
      </c>
      <c r="F27" s="636"/>
      <c r="G27" s="636"/>
      <c r="H27" s="636"/>
      <c r="I27" s="636"/>
      <c r="J27" s="636"/>
      <c r="K27" s="636"/>
      <c r="L27" s="636"/>
      <c r="M27" s="636"/>
      <c r="N27" s="636"/>
    </row>
    <row r="28" spans="1:26" s="180" customFormat="1" ht="13.5" customHeight="1" x14ac:dyDescent="0.2">
      <c r="A28" s="136" t="s">
        <v>11</v>
      </c>
      <c r="B28" s="413">
        <f>'Diesel (5)'!B28+'Diesel (6)'!B28</f>
        <v>0</v>
      </c>
      <c r="C28" s="136" t="s">
        <v>50</v>
      </c>
      <c r="D28" s="413">
        <f>'Diesel (5)'!D28+'Diesel (6)'!D28</f>
        <v>0</v>
      </c>
      <c r="E28" s="635" t="s">
        <v>356</v>
      </c>
      <c r="F28" s="636"/>
      <c r="G28" s="636"/>
      <c r="H28" s="636"/>
      <c r="I28" s="636"/>
      <c r="J28" s="636"/>
      <c r="K28" s="636"/>
      <c r="L28" s="636"/>
      <c r="M28" s="636"/>
      <c r="N28" s="636"/>
    </row>
    <row r="29" spans="1:26" s="180" customFormat="1" ht="13.5" customHeight="1" x14ac:dyDescent="0.2">
      <c r="A29" s="136" t="s">
        <v>47</v>
      </c>
      <c r="B29" s="413">
        <f>'Diesel (5)'!B29+'Diesel (6)'!B29</f>
        <v>0</v>
      </c>
      <c r="C29" s="136" t="s">
        <v>14</v>
      </c>
      <c r="D29" s="413">
        <f>'Diesel (5)'!D29+'Diesel (6)'!D29</f>
        <v>0</v>
      </c>
      <c r="E29" s="635"/>
      <c r="F29" s="636"/>
      <c r="G29" s="636"/>
      <c r="H29" s="636"/>
      <c r="I29" s="636"/>
      <c r="J29" s="636"/>
      <c r="K29" s="636"/>
      <c r="L29" s="636"/>
      <c r="M29" s="636"/>
      <c r="N29" s="636"/>
    </row>
    <row r="30" spans="1:26" s="180" customFormat="1" ht="13.5" customHeight="1" thickBot="1" x14ac:dyDescent="0.25">
      <c r="A30" s="136" t="s">
        <v>48</v>
      </c>
      <c r="B30" s="413">
        <f>'Diesel (5)'!B30+'Diesel (6)'!B30</f>
        <v>0</v>
      </c>
      <c r="C30" s="136" t="s">
        <v>51</v>
      </c>
      <c r="D30" s="413">
        <f>'Diesel (5)'!D30+'Diesel (6)'!D30</f>
        <v>0</v>
      </c>
      <c r="E30" s="635" t="s">
        <v>374</v>
      </c>
      <c r="F30" s="636"/>
      <c r="G30" s="636"/>
      <c r="H30" s="636"/>
      <c r="I30" s="636"/>
      <c r="J30" s="636"/>
      <c r="K30" s="636"/>
      <c r="L30" s="636"/>
      <c r="M30" s="636"/>
      <c r="N30" s="636"/>
    </row>
    <row r="31" spans="1:26" ht="13.5" customHeight="1" thickBot="1" x14ac:dyDescent="0.25">
      <c r="C31" s="195" t="s">
        <v>273</v>
      </c>
      <c r="D31" s="261">
        <f>SUM(B25:B30,D25:D30)</f>
        <v>0</v>
      </c>
      <c r="E31" s="635" t="s">
        <v>432</v>
      </c>
      <c r="F31" s="636"/>
      <c r="G31" s="636"/>
      <c r="H31" s="636"/>
      <c r="I31" s="636"/>
      <c r="J31" s="636"/>
      <c r="K31" s="636"/>
      <c r="L31" s="636"/>
      <c r="M31" s="636"/>
      <c r="N31" s="636"/>
    </row>
    <row r="32" spans="1:26" ht="6.75" customHeight="1" x14ac:dyDescent="0.2"/>
    <row r="33" spans="1:14" ht="12" customHeight="1" x14ac:dyDescent="0.2">
      <c r="A33" s="196" t="s">
        <v>96</v>
      </c>
      <c r="B33" s="22"/>
      <c r="C33" s="21"/>
      <c r="D33" s="22"/>
      <c r="E33" s="22"/>
      <c r="F33" s="22"/>
      <c r="G33" s="22"/>
      <c r="H33" s="22"/>
      <c r="I33" s="22"/>
      <c r="J33" s="22"/>
      <c r="K33" s="22"/>
      <c r="L33" s="22"/>
      <c r="M33" s="22"/>
    </row>
    <row r="34" spans="1:14" ht="47.25" customHeight="1" x14ac:dyDescent="0.2">
      <c r="A34" s="638"/>
      <c r="B34" s="639"/>
      <c r="C34" s="639"/>
      <c r="D34" s="639"/>
      <c r="E34" s="639"/>
      <c r="F34" s="639"/>
      <c r="G34" s="639"/>
      <c r="H34" s="639"/>
      <c r="I34" s="639"/>
      <c r="J34" s="639"/>
      <c r="K34" s="639"/>
      <c r="L34" s="639"/>
      <c r="M34" s="639"/>
      <c r="N34" s="640"/>
    </row>
    <row r="35" spans="1:14" ht="9.75" customHeight="1" x14ac:dyDescent="0.2">
      <c r="A35" s="144"/>
      <c r="B35" s="144"/>
      <c r="C35" s="144"/>
      <c r="D35" s="144"/>
      <c r="E35" s="144"/>
      <c r="F35" s="144"/>
      <c r="G35" s="144"/>
      <c r="H35" s="144"/>
      <c r="I35" s="144"/>
      <c r="J35" s="144"/>
      <c r="K35" s="144"/>
      <c r="L35" s="144"/>
      <c r="M35" s="22"/>
    </row>
    <row r="36" spans="1:14" ht="8.25" customHeight="1" x14ac:dyDescent="0.2">
      <c r="A36" s="146"/>
    </row>
    <row r="37" spans="1:14" ht="21.75" customHeight="1" x14ac:dyDescent="0.25">
      <c r="A37" s="148" t="s">
        <v>73</v>
      </c>
      <c r="J37" s="284" t="s">
        <v>838</v>
      </c>
    </row>
    <row r="38" spans="1:14" ht="10.5" customHeight="1" x14ac:dyDescent="0.2"/>
    <row r="39" spans="1:14" ht="15" customHeight="1" x14ac:dyDescent="0.2">
      <c r="A39" s="86" t="s">
        <v>54</v>
      </c>
      <c r="B39" s="86" t="s">
        <v>20</v>
      </c>
      <c r="C39" s="614" t="s">
        <v>350</v>
      </c>
      <c r="D39" s="641"/>
      <c r="E39" s="641"/>
      <c r="F39" s="641"/>
      <c r="G39" s="641"/>
      <c r="H39" s="641"/>
      <c r="I39" s="617"/>
      <c r="J39" s="614" t="s">
        <v>70</v>
      </c>
      <c r="K39" s="621"/>
      <c r="L39" s="621"/>
      <c r="M39" s="637"/>
      <c r="N39" s="149"/>
    </row>
    <row r="40" spans="1:14" ht="27" customHeight="1" x14ac:dyDescent="0.2">
      <c r="A40" s="87"/>
      <c r="B40" s="87"/>
      <c r="C40" s="415" t="s">
        <v>63</v>
      </c>
      <c r="D40" s="415" t="s">
        <v>72</v>
      </c>
      <c r="E40" s="415" t="s">
        <v>64</v>
      </c>
      <c r="F40" s="614" t="s">
        <v>68</v>
      </c>
      <c r="G40" s="617"/>
      <c r="H40" s="415"/>
      <c r="I40" s="642"/>
      <c r="J40" s="609" t="s">
        <v>867</v>
      </c>
      <c r="K40" s="642" t="s">
        <v>71</v>
      </c>
      <c r="L40" s="607" t="s">
        <v>76</v>
      </c>
      <c r="M40" s="608"/>
    </row>
    <row r="41" spans="1:14" ht="15" customHeight="1" x14ac:dyDescent="0.2">
      <c r="A41" s="87"/>
      <c r="B41" s="88"/>
      <c r="C41" s="415"/>
      <c r="D41" s="415"/>
      <c r="E41" s="415"/>
      <c r="F41" s="415" t="s">
        <v>22</v>
      </c>
      <c r="G41" s="415" t="s">
        <v>23</v>
      </c>
      <c r="H41" s="415" t="s">
        <v>69</v>
      </c>
      <c r="I41" s="643"/>
      <c r="J41" s="610"/>
      <c r="K41" s="643"/>
      <c r="L41" s="644"/>
      <c r="M41" s="645"/>
    </row>
    <row r="42" spans="1:14" ht="15" customHeight="1" x14ac:dyDescent="0.2">
      <c r="A42" s="197" t="str">
        <f>'Methods&amp;Limits'!A81</f>
        <v>Cetane number</v>
      </c>
      <c r="B42" s="141" t="str">
        <f>'Methods&amp;Limits'!B81</f>
        <v>--</v>
      </c>
      <c r="C42" s="198" t="str">
        <f>'Methods&amp;Limits'!E81</f>
        <v>EN-ISO 5165</v>
      </c>
      <c r="D42" s="198">
        <f>'Methods&amp;Limits'!F81</f>
        <v>1998</v>
      </c>
      <c r="E42" s="199">
        <f>'Methods&amp;Limits'!G81</f>
        <v>4.3</v>
      </c>
      <c r="F42" s="199">
        <f>'Methods&amp;Limits'!H81</f>
        <v>48.463000000000001</v>
      </c>
      <c r="G42" s="199"/>
      <c r="H42" s="262" t="str">
        <f>IF(D14="","",IF(D14&lt;F42,"Yes",""))</f>
        <v>Yes</v>
      </c>
      <c r="I42" s="422"/>
      <c r="J42" s="274"/>
      <c r="K42" s="274"/>
      <c r="L42" s="625"/>
      <c r="M42" s="626"/>
    </row>
    <row r="43" spans="1:14" ht="15" customHeight="1" x14ac:dyDescent="0.2">
      <c r="A43" s="200" t="str">
        <f>'Methods&amp;Limits'!A82</f>
        <v>Density at 15 oC</v>
      </c>
      <c r="B43" s="201" t="str">
        <f>'Methods&amp;Limits'!B82</f>
        <v>kg/m3</v>
      </c>
      <c r="C43" s="198" t="str">
        <f>'Methods&amp;Limits'!E82</f>
        <v>EN-ISO 3675</v>
      </c>
      <c r="D43" s="198">
        <f>'Methods&amp;Limits'!F82</f>
        <v>1998</v>
      </c>
      <c r="E43" s="199">
        <f>'Methods&amp;Limits'!G82</f>
        <v>1.2</v>
      </c>
      <c r="F43" s="199">
        <f>'Methods&amp;Limits'!H82</f>
        <v>0</v>
      </c>
      <c r="G43" s="199">
        <f>'Methods&amp;Limits'!I82</f>
        <v>845.70799999999997</v>
      </c>
      <c r="H43" s="262" t="str">
        <f>IF(E15="","",IF(E15&gt;G43,"Yes",""))</f>
        <v/>
      </c>
      <c r="I43" s="422"/>
      <c r="J43" s="274"/>
      <c r="K43" s="274"/>
      <c r="L43" s="625"/>
      <c r="M43" s="626"/>
    </row>
    <row r="44" spans="1:14" ht="15" customHeight="1" x14ac:dyDescent="0.2">
      <c r="A44" s="202"/>
      <c r="B44" s="203"/>
      <c r="C44" s="198" t="str">
        <f>'Methods&amp;Limits'!E83</f>
        <v>EN-ISO 12185</v>
      </c>
      <c r="D44" s="198">
        <f>'Methods&amp;Limits'!F83</f>
        <v>1996</v>
      </c>
      <c r="E44" s="199">
        <f>'Methods&amp;Limits'!G83</f>
        <v>0.50847457627110937</v>
      </c>
      <c r="F44" s="199">
        <f>'Methods&amp;Limits'!H83</f>
        <v>0</v>
      </c>
      <c r="G44" s="199">
        <f>'Methods&amp;Limits'!I83</f>
        <v>845.3</v>
      </c>
      <c r="H44" s="262" t="str">
        <f>IF(E15="","",IF(E15&gt;G44,"Yes",""))</f>
        <v/>
      </c>
      <c r="I44" s="422"/>
      <c r="J44" s="274"/>
      <c r="K44" s="274"/>
      <c r="L44" s="625"/>
      <c r="M44" s="626"/>
    </row>
    <row r="45" spans="1:14" ht="15" customHeight="1" x14ac:dyDescent="0.2">
      <c r="A45" s="197" t="str">
        <f>'Methods&amp;Limits'!A84</f>
        <v>Distillation -- 95% Point</v>
      </c>
      <c r="B45" s="204" t="str">
        <f>'Methods&amp;Limits'!B84</f>
        <v>oC</v>
      </c>
      <c r="C45" s="198" t="str">
        <f>'Methods&amp;Limits'!E84</f>
        <v>EN-ISO 3405</v>
      </c>
      <c r="D45" s="198">
        <f>'Methods&amp;Limits'!F84</f>
        <v>2000</v>
      </c>
      <c r="E45" s="199">
        <f>'Methods&amp;Limits'!G84</f>
        <v>10</v>
      </c>
      <c r="F45" s="199">
        <f>'Methods&amp;Limits'!H84</f>
        <v>0</v>
      </c>
      <c r="G45" s="199">
        <f>'Methods&amp;Limits'!I84</f>
        <v>365.9</v>
      </c>
      <c r="H45" s="262" t="str">
        <f>IF(E16="","",IF(E16&gt;G45,"Yes",""))</f>
        <v/>
      </c>
      <c r="I45" s="422"/>
      <c r="J45" s="274"/>
      <c r="K45" s="274"/>
      <c r="L45" s="625"/>
      <c r="M45" s="626"/>
    </row>
    <row r="46" spans="1:14" ht="15" customHeight="1" x14ac:dyDescent="0.2">
      <c r="A46" s="200" t="str">
        <f>'Methods&amp;Limits'!A85</f>
        <v>Polycyclic aromatic hydrocarbons</v>
      </c>
      <c r="B46" s="201" t="str">
        <f>'Methods&amp;Limits'!B85</f>
        <v>% (m/m)</v>
      </c>
      <c r="C46" s="198" t="str">
        <f>'Methods&amp;Limits'!E85</f>
        <v>EN 12916</v>
      </c>
      <c r="D46" s="198">
        <f>'Methods&amp;Limits'!F85</f>
        <v>2006</v>
      </c>
      <c r="E46" s="199">
        <f>'Methods&amp;Limits'!G85</f>
        <v>1.9</v>
      </c>
      <c r="F46" s="199">
        <f>'Methods&amp;Limits'!H85</f>
        <v>0</v>
      </c>
      <c r="G46" s="199">
        <f>'Methods&amp;Limits'!I85</f>
        <v>12.121</v>
      </c>
      <c r="H46" s="262" t="str">
        <f>IF(E17="","",IF(E17&gt;G46,"Yes",""))</f>
        <v/>
      </c>
      <c r="I46" s="422"/>
      <c r="J46" s="274"/>
      <c r="K46" s="274"/>
      <c r="L46" s="625"/>
      <c r="M46" s="626"/>
    </row>
    <row r="47" spans="1:14" ht="15" customHeight="1" x14ac:dyDescent="0.2">
      <c r="A47" s="152" t="str">
        <f>'Methods&amp;Limits'!A86</f>
        <v>Sulphur content (sulphur free, from 2005)</v>
      </c>
      <c r="B47" s="212" t="str">
        <f>'Methods&amp;Limits'!B86</f>
        <v>mg/kg</v>
      </c>
      <c r="C47" s="211" t="str">
        <f>'Methods&amp;Limits'!E86</f>
        <v>EN-ISO 20846</v>
      </c>
      <c r="D47" s="198">
        <f>'Methods&amp;Limits'!F86</f>
        <v>2004</v>
      </c>
      <c r="E47" s="199">
        <f>'Methods&amp;Limits'!G86</f>
        <v>2.2000000000000002</v>
      </c>
      <c r="F47" s="199">
        <f>'Methods&amp;Limits'!H86</f>
        <v>0</v>
      </c>
      <c r="G47" s="199">
        <f>'Methods&amp;Limits'!I86</f>
        <v>11.298</v>
      </c>
      <c r="H47" s="262" t="str">
        <f>IF(E18="","",IF(E18&gt;G47,"Yes",""))</f>
        <v/>
      </c>
      <c r="I47" s="422"/>
      <c r="J47" s="274"/>
      <c r="K47" s="274"/>
      <c r="L47" s="625"/>
      <c r="M47" s="626"/>
    </row>
    <row r="48" spans="1:14" ht="15" customHeight="1" x14ac:dyDescent="0.2">
      <c r="A48" s="155"/>
      <c r="B48" s="213"/>
      <c r="C48" s="271" t="str">
        <f>'Methods&amp;Limits'!E87</f>
        <v>EN-ISO 20884</v>
      </c>
      <c r="D48" s="198">
        <f>'Methods&amp;Limits'!F87</f>
        <v>2004</v>
      </c>
      <c r="E48" s="199">
        <f>'Methods&amp;Limits'!G87</f>
        <v>3.1</v>
      </c>
      <c r="F48" s="199">
        <f>'Methods&amp;Limits'!H87</f>
        <v>0</v>
      </c>
      <c r="G48" s="199">
        <f>'Methods&amp;Limits'!I87</f>
        <v>11.829000000000001</v>
      </c>
      <c r="H48" s="262" t="str">
        <f>IF(E18="","",IF(E18&gt;G48,"Yes",""))</f>
        <v/>
      </c>
      <c r="I48" s="422"/>
      <c r="J48" s="274"/>
      <c r="K48" s="274"/>
      <c r="L48" s="625"/>
      <c r="M48" s="626"/>
    </row>
    <row r="49" spans="1:13" ht="15" customHeight="1" x14ac:dyDescent="0.2">
      <c r="A49" s="188" t="str">
        <f>'Methods&amp;Limits'!A88</f>
        <v>FAME Content</v>
      </c>
      <c r="B49" s="189" t="str">
        <f>'Methods&amp;Limits'!B88</f>
        <v>% V/V</v>
      </c>
      <c r="C49" s="198" t="str">
        <f>'Methods&amp;Limits'!E88</f>
        <v>EN14078</v>
      </c>
      <c r="D49" s="198">
        <f>'Methods&amp;Limits'!F88</f>
        <v>2009</v>
      </c>
      <c r="E49" s="199">
        <f>'Methods&amp;Limits'!G88</f>
        <v>0.5</v>
      </c>
      <c r="F49" s="199">
        <f>'Methods&amp;Limits'!H88</f>
        <v>0</v>
      </c>
      <c r="G49" s="199">
        <f>'Methods&amp;Limits'!I88</f>
        <v>7.2949999999999999</v>
      </c>
      <c r="H49" s="262" t="str">
        <f>IF(E19="","",IF(E19&gt;G49,"Yes",""))</f>
        <v/>
      </c>
      <c r="I49" s="422"/>
      <c r="J49" s="274"/>
      <c r="K49" s="274"/>
      <c r="L49" s="625"/>
      <c r="M49" s="626"/>
    </row>
    <row r="50" spans="1:13" x14ac:dyDescent="0.2">
      <c r="A50" s="627" t="str">
        <f>'Methods&amp;Limits'!A89</f>
        <v>Manganese</v>
      </c>
      <c r="B50" s="629" t="str">
        <f>'Methods&amp;Limits'!B89</f>
        <v>mg/l</v>
      </c>
      <c r="C50" s="275" t="s">
        <v>430</v>
      </c>
      <c r="D50" s="198">
        <v>2011</v>
      </c>
      <c r="E50" s="273">
        <f>'Methods&amp;Limits'!G89</f>
        <v>1.53</v>
      </c>
      <c r="F50" s="199">
        <f>'Methods&amp;Limits'!H89</f>
        <v>0</v>
      </c>
      <c r="G50" s="389">
        <f>'Methods&amp;Limits'!I89</f>
        <v>2.9026999999999998</v>
      </c>
      <c r="H50" s="262" t="str">
        <f>IF(E20="","",IF(E20&gt;G50,"Yes",""))</f>
        <v/>
      </c>
      <c r="I50" s="422"/>
      <c r="J50" s="274"/>
      <c r="K50" s="274"/>
      <c r="L50" s="625"/>
      <c r="M50" s="626"/>
    </row>
    <row r="51" spans="1:13" x14ac:dyDescent="0.2">
      <c r="A51" s="628"/>
      <c r="B51" s="630"/>
      <c r="C51" s="275" t="s">
        <v>431</v>
      </c>
      <c r="D51" s="272">
        <f>'Methods&amp;Limits'!F89</f>
        <v>2011</v>
      </c>
      <c r="E51" s="273">
        <f>'Methods&amp;Limits'!G90</f>
        <v>1.76</v>
      </c>
      <c r="F51" s="389">
        <f>'Methods&amp;Limits'!H89</f>
        <v>0</v>
      </c>
      <c r="G51" s="389">
        <f>'Methods&amp;Limits'!I90</f>
        <v>3.0384000000000002</v>
      </c>
      <c r="H51" s="262" t="str">
        <f>IF(E20="","",IF(E20&gt;G51,"Yes",""))</f>
        <v/>
      </c>
      <c r="I51" s="422"/>
      <c r="J51" s="274"/>
      <c r="K51" s="274"/>
      <c r="L51" s="625"/>
      <c r="M51" s="626"/>
    </row>
    <row r="52" spans="1:13" ht="15" customHeight="1" x14ac:dyDescent="0.2"/>
    <row r="53" spans="1:13" x14ac:dyDescent="0.2"/>
  </sheetData>
  <sheetProtection algorithmName="SHA-512" hashValue="m+7spPRAUYBrMHzdq2pCkFzsLekvDyzczhhs4oYArd4cVvGU1Q0YiXCuqolZTO9+gR96YKxZYnpycSsJrGr1GA==" saltValue="T8h4UHZBnaSGKkOTtPgxHA==" spinCount="100000" sheet="1" objects="1" scenarios="1" sort="0"/>
  <mergeCells count="39">
    <mergeCell ref="L48:M48"/>
    <mergeCell ref="L49:M49"/>
    <mergeCell ref="A50:A51"/>
    <mergeCell ref="B50:B51"/>
    <mergeCell ref="L51:M51"/>
    <mergeCell ref="L50:M50"/>
    <mergeCell ref="L47:M47"/>
    <mergeCell ref="A34:N34"/>
    <mergeCell ref="C39:I39"/>
    <mergeCell ref="J39:M39"/>
    <mergeCell ref="F40:G40"/>
    <mergeCell ref="I40:I41"/>
    <mergeCell ref="J40:J41"/>
    <mergeCell ref="K40:K41"/>
    <mergeCell ref="L40:M41"/>
    <mergeCell ref="L42:M42"/>
    <mergeCell ref="L43:M43"/>
    <mergeCell ref="L44:M44"/>
    <mergeCell ref="L45:M45"/>
    <mergeCell ref="L46:M46"/>
    <mergeCell ref="E31:N31"/>
    <mergeCell ref="C11:K12"/>
    <mergeCell ref="L11:O11"/>
    <mergeCell ref="P11:Q11"/>
    <mergeCell ref="L12:M12"/>
    <mergeCell ref="N12:O12"/>
    <mergeCell ref="P12:Q12"/>
    <mergeCell ref="A24:D24"/>
    <mergeCell ref="E25:N26"/>
    <mergeCell ref="E27:N27"/>
    <mergeCell ref="E28:N29"/>
    <mergeCell ref="E30:N30"/>
    <mergeCell ref="B3:D3"/>
    <mergeCell ref="G3:Q10"/>
    <mergeCell ref="B4:D4"/>
    <mergeCell ref="B5:D5"/>
    <mergeCell ref="B6:D6"/>
    <mergeCell ref="B7:D7"/>
    <mergeCell ref="B8:D8"/>
  </mergeCells>
  <dataValidations count="2">
    <dataValidation type="whole" operator="greaterThanOrEqual" allowBlank="1" showInputMessage="1" showErrorMessage="1" sqref="C14:C20 I14:I20 B25:B30 D25:D30">
      <formula1>0</formula1>
    </dataValidation>
    <dataValidation type="decimal" operator="greaterThanOrEqual" allowBlank="1" showInputMessage="1" showErrorMessage="1" sqref="D14:H20 J14:M20">
      <formula1>0</formula1>
    </dataValidation>
  </dataValidations>
  <hyperlinks>
    <hyperlink ref="R1" location="'Submission Report'!A1" display="&lt;-- GO BACK"/>
  </hyperlinks>
  <pageMargins left="0.75" right="0.75" top="1" bottom="1" header="0.4921259845" footer="0.4921259845"/>
  <pageSetup paperSize="9" scale="52" fitToHeight="2" orientation="landscape" r:id="rId1"/>
  <headerFooter alignWithMargins="0">
    <oddHeader>&amp;L&amp;F&amp;C&amp;[Diesel (9)</oddHeader>
    <oddFooter>&amp;L&amp;D&amp;CPage &amp;P of &amp;N</oddFooter>
  </headerFooter>
  <rowBreaks count="1" manualBreakCount="1">
    <brk id="53" max="16" man="1"/>
  </rowBreaks>
  <ignoredErrors>
    <ignoredError sqref="B31:D31 C25:C30" unlockedFormula="1"/>
  </ignoredError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Z53"/>
  <sheetViews>
    <sheetView showGridLines="0" zoomScaleNormal="100" workbookViewId="0"/>
  </sheetViews>
  <sheetFormatPr defaultColWidth="0" defaultRowHeight="12.75" zeroHeight="1" x14ac:dyDescent="0.2"/>
  <cols>
    <col min="1" max="1" width="36.85546875" style="4" customWidth="1"/>
    <col min="2" max="2" width="6.7109375" style="4" customWidth="1"/>
    <col min="3" max="3" width="20" style="4" customWidth="1"/>
    <col min="4" max="4" width="8.42578125" style="4" bestFit="1" customWidth="1"/>
    <col min="5" max="5" width="19.42578125" style="4" bestFit="1" customWidth="1"/>
    <col min="6" max="7" width="10.28515625" style="4" customWidth="1"/>
    <col min="8" max="8" width="10.85546875" style="4" bestFit="1" customWidth="1"/>
    <col min="9" max="9" width="12" style="4" bestFit="1" customWidth="1"/>
    <col min="10" max="10" width="12.28515625" style="4" customWidth="1"/>
    <col min="11" max="11" width="11.5703125" style="4" customWidth="1"/>
    <col min="12" max="12" width="10.28515625" style="4" customWidth="1"/>
    <col min="13" max="13" width="11" style="4" customWidth="1"/>
    <col min="14" max="14" width="8.85546875" style="4" bestFit="1" customWidth="1"/>
    <col min="15" max="15" width="11.85546875" style="4" customWidth="1"/>
    <col min="16" max="16" width="12.28515625" style="4" customWidth="1"/>
    <col min="17" max="17" width="31.42578125" style="4" customWidth="1"/>
    <col min="18" max="18" width="18.7109375" style="4" customWidth="1"/>
    <col min="19" max="19" width="6.28515625" style="4" bestFit="1" customWidth="1"/>
    <col min="20" max="20" width="19.42578125" style="4" hidden="1" customWidth="1"/>
    <col min="21" max="21" width="10.42578125" style="4" hidden="1" customWidth="1"/>
    <col min="22" max="22" width="10.85546875" style="4" hidden="1" customWidth="1"/>
    <col min="23" max="23" width="12" style="4" hidden="1" customWidth="1"/>
    <col min="24" max="24" width="13.7109375" style="4" hidden="1" customWidth="1"/>
    <col min="25" max="25" width="8.140625" style="4" hidden="1" customWidth="1"/>
    <col min="26" max="26" width="41.42578125" style="4" hidden="1" customWidth="1"/>
    <col min="27" max="16384" width="0" style="4" hidden="1"/>
  </cols>
  <sheetData>
    <row r="1" spans="1:18" s="177" customFormat="1" ht="21" customHeight="1" x14ac:dyDescent="0.25">
      <c r="A1" s="77" t="s">
        <v>354</v>
      </c>
      <c r="R1" s="288" t="s">
        <v>860</v>
      </c>
    </row>
    <row r="2" spans="1:18" ht="3.75" customHeight="1" x14ac:dyDescent="0.2">
      <c r="A2" s="12"/>
      <c r="B2" s="12"/>
      <c r="C2" s="12"/>
      <c r="D2" s="12"/>
      <c r="E2" s="12"/>
      <c r="F2" s="12"/>
      <c r="G2" s="12"/>
      <c r="H2" s="12"/>
      <c r="I2" s="12"/>
      <c r="J2" s="12"/>
      <c r="K2" s="12"/>
      <c r="L2" s="12"/>
    </row>
    <row r="3" spans="1:18" ht="14.25" customHeight="1" x14ac:dyDescent="0.2">
      <c r="A3" s="418" t="s">
        <v>18</v>
      </c>
      <c r="B3" s="658" t="str">
        <f>IF(LEN('Contacts&amp;Annual Summary'!C9) &gt; 1,'Contacts&amp;Annual Summary'!C9,"")</f>
        <v>Slovakia</v>
      </c>
      <c r="C3" s="659"/>
      <c r="D3" s="660"/>
      <c r="G3" s="655" t="s">
        <v>355</v>
      </c>
      <c r="H3" s="656"/>
      <c r="I3" s="656"/>
      <c r="J3" s="656"/>
      <c r="K3" s="656"/>
      <c r="L3" s="656"/>
      <c r="M3" s="656"/>
      <c r="N3" s="656"/>
      <c r="O3" s="656"/>
      <c r="P3" s="656"/>
      <c r="Q3" s="656"/>
    </row>
    <row r="4" spans="1:18" ht="14.25" customHeight="1" x14ac:dyDescent="0.2">
      <c r="A4" s="418" t="s">
        <v>53</v>
      </c>
      <c r="B4" s="658">
        <f>'Contacts&amp;Annual Summary'!C8</f>
        <v>2020</v>
      </c>
      <c r="C4" s="659"/>
      <c r="D4" s="660"/>
      <c r="G4" s="656"/>
      <c r="H4" s="656"/>
      <c r="I4" s="656"/>
      <c r="J4" s="656"/>
      <c r="K4" s="656"/>
      <c r="L4" s="656"/>
      <c r="M4" s="656"/>
      <c r="N4" s="656"/>
      <c r="O4" s="656"/>
      <c r="P4" s="656"/>
      <c r="Q4" s="656"/>
    </row>
    <row r="5" spans="1:18" ht="14.25" customHeight="1" x14ac:dyDescent="0.2">
      <c r="A5" s="419" t="s">
        <v>198</v>
      </c>
      <c r="B5" s="658" t="s">
        <v>241</v>
      </c>
      <c r="C5" s="659"/>
      <c r="D5" s="660"/>
      <c r="G5" s="656"/>
      <c r="H5" s="656"/>
      <c r="I5" s="656"/>
      <c r="J5" s="656"/>
      <c r="K5" s="656"/>
      <c r="L5" s="656"/>
      <c r="M5" s="656"/>
      <c r="N5" s="656"/>
      <c r="O5" s="656"/>
      <c r="P5" s="656"/>
      <c r="Q5" s="656"/>
    </row>
    <row r="6" spans="1:18" ht="14.25" customHeight="1" x14ac:dyDescent="0.2">
      <c r="A6" s="420" t="s">
        <v>59</v>
      </c>
      <c r="B6" s="658" t="s">
        <v>112</v>
      </c>
      <c r="C6" s="659"/>
      <c r="D6" s="660"/>
      <c r="G6" s="656"/>
      <c r="H6" s="656"/>
      <c r="I6" s="656"/>
      <c r="J6" s="656"/>
      <c r="K6" s="656"/>
      <c r="L6" s="656"/>
      <c r="M6" s="656"/>
      <c r="N6" s="656"/>
      <c r="O6" s="656"/>
      <c r="P6" s="656"/>
      <c r="Q6" s="656"/>
    </row>
    <row r="7" spans="1:18" ht="14.25" customHeight="1" x14ac:dyDescent="0.2">
      <c r="A7" s="420" t="s">
        <v>60</v>
      </c>
      <c r="B7" s="652"/>
      <c r="C7" s="653"/>
      <c r="D7" s="654"/>
      <c r="G7" s="656"/>
      <c r="H7" s="656"/>
      <c r="I7" s="656"/>
      <c r="J7" s="656"/>
      <c r="K7" s="656"/>
      <c r="L7" s="656"/>
      <c r="M7" s="656"/>
      <c r="N7" s="656"/>
      <c r="O7" s="656"/>
      <c r="P7" s="656"/>
      <c r="Q7" s="656"/>
    </row>
    <row r="8" spans="1:18" ht="14.25" customHeight="1" x14ac:dyDescent="0.2">
      <c r="A8" s="421" t="s">
        <v>351</v>
      </c>
      <c r="B8" s="631">
        <v>0</v>
      </c>
      <c r="C8" s="632"/>
      <c r="D8" s="633"/>
      <c r="E8" s="27"/>
      <c r="F8" s="27"/>
      <c r="G8" s="656"/>
      <c r="H8" s="656"/>
      <c r="I8" s="656"/>
      <c r="J8" s="656"/>
      <c r="K8" s="656"/>
      <c r="L8" s="656"/>
      <c r="M8" s="656"/>
      <c r="N8" s="656"/>
      <c r="O8" s="656"/>
      <c r="P8" s="656"/>
      <c r="Q8" s="656"/>
    </row>
    <row r="9" spans="1:18" ht="16.5" customHeight="1" x14ac:dyDescent="0.25">
      <c r="A9" s="179" t="s">
        <v>75</v>
      </c>
      <c r="B9" s="27"/>
      <c r="C9" s="27"/>
      <c r="D9" s="27"/>
      <c r="E9" s="27"/>
      <c r="F9" s="27"/>
      <c r="G9" s="656"/>
      <c r="H9" s="656"/>
      <c r="I9" s="656"/>
      <c r="J9" s="656"/>
      <c r="K9" s="656"/>
      <c r="L9" s="656"/>
      <c r="M9" s="656"/>
      <c r="N9" s="656"/>
      <c r="O9" s="656"/>
      <c r="P9" s="656"/>
      <c r="Q9" s="656"/>
    </row>
    <row r="10" spans="1:18" ht="22.5" customHeight="1" x14ac:dyDescent="0.2">
      <c r="A10" s="27"/>
      <c r="B10" s="27"/>
      <c r="C10" s="27"/>
      <c r="D10" s="27"/>
      <c r="E10" s="27"/>
      <c r="F10" s="27"/>
      <c r="G10" s="657"/>
      <c r="H10" s="657"/>
      <c r="I10" s="657"/>
      <c r="J10" s="657"/>
      <c r="K10" s="657"/>
      <c r="L10" s="657"/>
      <c r="M10" s="657"/>
      <c r="N10" s="657"/>
      <c r="O10" s="657"/>
      <c r="P10" s="657"/>
      <c r="Q10" s="657"/>
    </row>
    <row r="11" spans="1:18" s="180" customFormat="1" ht="16.5" customHeight="1" x14ac:dyDescent="0.2">
      <c r="A11" s="86" t="s">
        <v>54</v>
      </c>
      <c r="B11" s="86" t="s">
        <v>20</v>
      </c>
      <c r="C11" s="648" t="s">
        <v>21</v>
      </c>
      <c r="D11" s="648"/>
      <c r="E11" s="648"/>
      <c r="F11" s="648"/>
      <c r="G11" s="648"/>
      <c r="H11" s="648"/>
      <c r="I11" s="648"/>
      <c r="J11" s="648"/>
      <c r="K11" s="648"/>
      <c r="L11" s="649" t="s">
        <v>62</v>
      </c>
      <c r="M11" s="650"/>
      <c r="N11" s="650"/>
      <c r="O11" s="651"/>
      <c r="P11" s="646" t="s">
        <v>183</v>
      </c>
      <c r="Q11" s="647"/>
    </row>
    <row r="12" spans="1:18" s="10" customFormat="1" ht="28.5" customHeight="1" x14ac:dyDescent="0.2">
      <c r="A12" s="87"/>
      <c r="B12" s="87"/>
      <c r="C12" s="648"/>
      <c r="D12" s="648"/>
      <c r="E12" s="648"/>
      <c r="F12" s="648"/>
      <c r="G12" s="648"/>
      <c r="H12" s="648"/>
      <c r="I12" s="648"/>
      <c r="J12" s="648"/>
      <c r="K12" s="648"/>
      <c r="L12" s="661" t="s">
        <v>55</v>
      </c>
      <c r="M12" s="662"/>
      <c r="N12" s="599" t="s">
        <v>211</v>
      </c>
      <c r="O12" s="600"/>
      <c r="P12" s="588" t="s">
        <v>184</v>
      </c>
      <c r="Q12" s="589"/>
    </row>
    <row r="13" spans="1:18" s="10" customFormat="1" ht="45.75" customHeight="1" x14ac:dyDescent="0.2">
      <c r="A13" s="88"/>
      <c r="B13" s="88"/>
      <c r="C13" s="89" t="s">
        <v>61</v>
      </c>
      <c r="D13" s="92" t="s">
        <v>22</v>
      </c>
      <c r="E13" s="92" t="s">
        <v>23</v>
      </c>
      <c r="F13" s="91" t="s">
        <v>206</v>
      </c>
      <c r="G13" s="91" t="s">
        <v>24</v>
      </c>
      <c r="H13" s="89" t="s">
        <v>56</v>
      </c>
      <c r="I13" s="93" t="s">
        <v>213</v>
      </c>
      <c r="J13" s="93" t="s">
        <v>212</v>
      </c>
      <c r="K13" s="93" t="s">
        <v>214</v>
      </c>
      <c r="L13" s="94" t="s">
        <v>22</v>
      </c>
      <c r="M13" s="94" t="s">
        <v>23</v>
      </c>
      <c r="N13" s="94" t="s">
        <v>22</v>
      </c>
      <c r="O13" s="96" t="s">
        <v>23</v>
      </c>
      <c r="P13" s="181" t="s">
        <v>63</v>
      </c>
      <c r="Q13" s="182" t="s">
        <v>72</v>
      </c>
    </row>
    <row r="14" spans="1:18" x14ac:dyDescent="0.2">
      <c r="A14" s="97" t="s">
        <v>17</v>
      </c>
      <c r="B14" s="98" t="s">
        <v>4</v>
      </c>
      <c r="C14" s="416">
        <v>0</v>
      </c>
      <c r="D14" s="423">
        <v>0</v>
      </c>
      <c r="E14" s="423">
        <v>0</v>
      </c>
      <c r="F14" s="423">
        <v>0</v>
      </c>
      <c r="G14" s="423">
        <v>0</v>
      </c>
      <c r="H14" s="423">
        <v>0</v>
      </c>
      <c r="I14" s="416">
        <v>0</v>
      </c>
      <c r="J14" s="423">
        <v>0</v>
      </c>
      <c r="K14" s="423">
        <v>0</v>
      </c>
      <c r="L14" s="423"/>
      <c r="M14" s="423"/>
      <c r="N14" s="183">
        <v>51</v>
      </c>
      <c r="O14" s="391" t="s">
        <v>4</v>
      </c>
      <c r="P14" s="268" t="s">
        <v>65</v>
      </c>
      <c r="Q14" s="102">
        <v>1998</v>
      </c>
    </row>
    <row r="15" spans="1:18" x14ac:dyDescent="0.2">
      <c r="A15" s="97" t="s">
        <v>0</v>
      </c>
      <c r="B15" s="136" t="s">
        <v>16</v>
      </c>
      <c r="C15" s="416">
        <v>0</v>
      </c>
      <c r="D15" s="423">
        <v>0</v>
      </c>
      <c r="E15" s="423">
        <v>0</v>
      </c>
      <c r="F15" s="423">
        <v>0</v>
      </c>
      <c r="G15" s="423">
        <v>0</v>
      </c>
      <c r="H15" s="423">
        <v>0</v>
      </c>
      <c r="I15" s="416">
        <v>0</v>
      </c>
      <c r="J15" s="423">
        <v>0</v>
      </c>
      <c r="K15" s="423">
        <v>0</v>
      </c>
      <c r="L15" s="423"/>
      <c r="M15" s="423"/>
      <c r="N15" s="184"/>
      <c r="O15" s="391">
        <v>845</v>
      </c>
      <c r="P15" s="391" t="s">
        <v>66</v>
      </c>
      <c r="Q15" s="139">
        <v>1998</v>
      </c>
    </row>
    <row r="16" spans="1:18" x14ac:dyDescent="0.2">
      <c r="A16" s="97" t="s">
        <v>58</v>
      </c>
      <c r="B16" s="185" t="s">
        <v>15</v>
      </c>
      <c r="C16" s="416">
        <v>0</v>
      </c>
      <c r="D16" s="423">
        <v>0</v>
      </c>
      <c r="E16" s="423">
        <v>0</v>
      </c>
      <c r="F16" s="423">
        <v>0</v>
      </c>
      <c r="G16" s="423">
        <v>0</v>
      </c>
      <c r="H16" s="423">
        <v>0</v>
      </c>
      <c r="I16" s="416">
        <v>0</v>
      </c>
      <c r="J16" s="423">
        <v>0</v>
      </c>
      <c r="K16" s="423">
        <v>0</v>
      </c>
      <c r="L16" s="423"/>
      <c r="M16" s="423"/>
      <c r="N16" s="186"/>
      <c r="O16" s="391">
        <v>360</v>
      </c>
      <c r="P16" s="391" t="s">
        <v>67</v>
      </c>
      <c r="Q16" s="139">
        <v>2000</v>
      </c>
    </row>
    <row r="17" spans="1:26" x14ac:dyDescent="0.2">
      <c r="A17" s="187" t="s">
        <v>1</v>
      </c>
      <c r="B17" s="117" t="s">
        <v>6</v>
      </c>
      <c r="C17" s="416">
        <v>0</v>
      </c>
      <c r="D17" s="423">
        <v>0</v>
      </c>
      <c r="E17" s="423">
        <v>0</v>
      </c>
      <c r="F17" s="423">
        <v>0</v>
      </c>
      <c r="G17" s="423">
        <v>0</v>
      </c>
      <c r="H17" s="423">
        <v>0</v>
      </c>
      <c r="I17" s="416">
        <v>0</v>
      </c>
      <c r="J17" s="423">
        <v>0</v>
      </c>
      <c r="K17" s="423">
        <v>0</v>
      </c>
      <c r="L17" s="423"/>
      <c r="M17" s="423"/>
      <c r="N17" s="184"/>
      <c r="O17" s="391">
        <v>8</v>
      </c>
      <c r="P17" s="391" t="s">
        <v>2</v>
      </c>
      <c r="Q17" s="139">
        <v>2006</v>
      </c>
    </row>
    <row r="18" spans="1:26" ht="22.5" x14ac:dyDescent="0.2">
      <c r="A18" s="135" t="s">
        <v>41</v>
      </c>
      <c r="B18" s="136" t="s">
        <v>9</v>
      </c>
      <c r="C18" s="416">
        <v>0</v>
      </c>
      <c r="D18" s="423">
        <v>0</v>
      </c>
      <c r="E18" s="423">
        <v>0</v>
      </c>
      <c r="F18" s="423">
        <v>0</v>
      </c>
      <c r="G18" s="423">
        <v>0</v>
      </c>
      <c r="H18" s="423">
        <v>0</v>
      </c>
      <c r="I18" s="416">
        <v>0</v>
      </c>
      <c r="J18" s="423">
        <v>0</v>
      </c>
      <c r="K18" s="423">
        <v>0</v>
      </c>
      <c r="L18" s="423"/>
      <c r="M18" s="423"/>
      <c r="N18" s="184"/>
      <c r="O18" s="391">
        <v>10</v>
      </c>
      <c r="P18" s="391" t="s">
        <v>352</v>
      </c>
      <c r="Q18" s="137">
        <v>2004</v>
      </c>
    </row>
    <row r="19" spans="1:26" x14ac:dyDescent="0.2">
      <c r="A19" s="188" t="s">
        <v>208</v>
      </c>
      <c r="B19" s="189" t="s">
        <v>209</v>
      </c>
      <c r="C19" s="416">
        <v>0</v>
      </c>
      <c r="D19" s="423">
        <v>0</v>
      </c>
      <c r="E19" s="423">
        <v>0</v>
      </c>
      <c r="F19" s="423">
        <v>0</v>
      </c>
      <c r="G19" s="423">
        <v>0</v>
      </c>
      <c r="H19" s="423">
        <v>0</v>
      </c>
      <c r="I19" s="416">
        <v>0</v>
      </c>
      <c r="J19" s="423">
        <v>0</v>
      </c>
      <c r="K19" s="423">
        <v>0</v>
      </c>
      <c r="L19" s="423"/>
      <c r="M19" s="423"/>
      <c r="N19" s="190"/>
      <c r="O19" s="391" t="s">
        <v>376</v>
      </c>
      <c r="P19" s="391" t="s">
        <v>353</v>
      </c>
      <c r="Q19" s="139">
        <v>2009</v>
      </c>
    </row>
    <row r="20" spans="1:26" ht="22.5" x14ac:dyDescent="0.2">
      <c r="A20" s="270" t="s">
        <v>433</v>
      </c>
      <c r="B20" s="189" t="s">
        <v>221</v>
      </c>
      <c r="C20" s="416">
        <v>0</v>
      </c>
      <c r="D20" s="423">
        <v>0</v>
      </c>
      <c r="E20" s="423">
        <v>0</v>
      </c>
      <c r="F20" s="423">
        <v>0</v>
      </c>
      <c r="G20" s="423">
        <v>0</v>
      </c>
      <c r="H20" s="423">
        <v>0</v>
      </c>
      <c r="I20" s="416">
        <v>0</v>
      </c>
      <c r="J20" s="423">
        <v>0</v>
      </c>
      <c r="K20" s="423">
        <v>0</v>
      </c>
      <c r="L20" s="423"/>
      <c r="M20" s="423"/>
      <c r="N20" s="190"/>
      <c r="O20" s="391">
        <v>2</v>
      </c>
      <c r="P20" s="391" t="s">
        <v>429</v>
      </c>
      <c r="Q20" s="139">
        <v>2011</v>
      </c>
    </row>
    <row r="21" spans="1:26" s="22" customFormat="1" ht="7.5" customHeight="1" x14ac:dyDescent="0.2">
      <c r="A21" s="191"/>
      <c r="B21" s="191"/>
      <c r="C21" s="191"/>
      <c r="D21" s="191"/>
      <c r="E21" s="191"/>
      <c r="F21" s="191"/>
      <c r="G21" s="191"/>
      <c r="H21" s="191"/>
      <c r="I21" s="191"/>
      <c r="J21" s="191"/>
      <c r="K21" s="191"/>
      <c r="L21" s="191"/>
      <c r="M21" s="192"/>
      <c r="N21" s="192"/>
      <c r="O21" s="192"/>
      <c r="P21" s="192"/>
      <c r="Q21" s="193"/>
      <c r="R21" s="75"/>
      <c r="S21" s="75"/>
      <c r="T21" s="75"/>
      <c r="U21" s="192"/>
      <c r="V21" s="192"/>
      <c r="W21" s="193"/>
      <c r="X21" s="75"/>
      <c r="Y21" s="75"/>
      <c r="Z21" s="75"/>
    </row>
    <row r="22" spans="1:26" s="22" customFormat="1" ht="15" customHeight="1" x14ac:dyDescent="0.25">
      <c r="A22" s="194" t="s">
        <v>74</v>
      </c>
      <c r="B22" s="144"/>
      <c r="C22" s="144"/>
      <c r="D22" s="144"/>
      <c r="E22" s="144"/>
      <c r="F22" s="144"/>
      <c r="G22" s="144"/>
      <c r="H22" s="144"/>
      <c r="I22" s="144"/>
      <c r="J22" s="144"/>
      <c r="K22" s="144"/>
      <c r="L22" s="144"/>
    </row>
    <row r="23" spans="1:26" ht="7.5" customHeight="1" x14ac:dyDescent="0.2">
      <c r="A23" s="12"/>
      <c r="B23" s="12"/>
      <c r="C23" s="12"/>
      <c r="D23" s="12"/>
      <c r="E23" s="12"/>
      <c r="F23" s="12"/>
      <c r="G23" s="12"/>
      <c r="H23" s="12"/>
      <c r="I23" s="12"/>
      <c r="J23" s="12"/>
      <c r="K23" s="12"/>
      <c r="L23" s="12"/>
    </row>
    <row r="24" spans="1:26" ht="15.75" customHeight="1" x14ac:dyDescent="0.2">
      <c r="A24" s="496" t="s">
        <v>43</v>
      </c>
      <c r="B24" s="634"/>
      <c r="C24" s="634"/>
      <c r="D24" s="634"/>
      <c r="E24" s="12"/>
      <c r="F24" s="12"/>
      <c r="G24" s="12"/>
      <c r="H24" s="12"/>
      <c r="I24" s="12"/>
      <c r="J24" s="12"/>
      <c r="K24" s="12"/>
      <c r="L24" s="12"/>
    </row>
    <row r="25" spans="1:26" s="180" customFormat="1" ht="13.5" customHeight="1" x14ac:dyDescent="0.2">
      <c r="A25" s="136" t="s">
        <v>44</v>
      </c>
      <c r="B25" s="411">
        <v>0</v>
      </c>
      <c r="C25" s="136" t="s">
        <v>49</v>
      </c>
      <c r="D25" s="412">
        <v>0</v>
      </c>
      <c r="E25" s="635" t="s">
        <v>375</v>
      </c>
      <c r="F25" s="636"/>
      <c r="G25" s="636"/>
      <c r="H25" s="636"/>
      <c r="I25" s="636"/>
      <c r="J25" s="636"/>
      <c r="K25" s="636"/>
      <c r="L25" s="636"/>
      <c r="M25" s="636"/>
      <c r="N25" s="636"/>
    </row>
    <row r="26" spans="1:26" s="180" customFormat="1" ht="13.5" customHeight="1" x14ac:dyDescent="0.2">
      <c r="A26" s="136" t="s">
        <v>45</v>
      </c>
      <c r="B26" s="411">
        <v>0</v>
      </c>
      <c r="C26" s="136" t="s">
        <v>12</v>
      </c>
      <c r="D26" s="412">
        <v>0</v>
      </c>
      <c r="E26" s="635"/>
      <c r="F26" s="636"/>
      <c r="G26" s="636"/>
      <c r="H26" s="636"/>
      <c r="I26" s="636"/>
      <c r="J26" s="636"/>
      <c r="K26" s="636"/>
      <c r="L26" s="636"/>
      <c r="M26" s="636"/>
      <c r="N26" s="636"/>
    </row>
    <row r="27" spans="1:26" s="180" customFormat="1" ht="13.5" customHeight="1" x14ac:dyDescent="0.2">
      <c r="A27" s="136" t="s">
        <v>46</v>
      </c>
      <c r="B27" s="411">
        <v>0</v>
      </c>
      <c r="C27" s="136" t="s">
        <v>13</v>
      </c>
      <c r="D27" s="412">
        <v>0</v>
      </c>
      <c r="E27" s="635" t="s">
        <v>3</v>
      </c>
      <c r="F27" s="636"/>
      <c r="G27" s="636"/>
      <c r="H27" s="636"/>
      <c r="I27" s="636"/>
      <c r="J27" s="636"/>
      <c r="K27" s="636"/>
      <c r="L27" s="636"/>
      <c r="M27" s="636"/>
      <c r="N27" s="636"/>
    </row>
    <row r="28" spans="1:26" s="180" customFormat="1" ht="13.5" customHeight="1" x14ac:dyDescent="0.2">
      <c r="A28" s="136" t="s">
        <v>11</v>
      </c>
      <c r="B28" s="411">
        <v>0</v>
      </c>
      <c r="C28" s="136" t="s">
        <v>50</v>
      </c>
      <c r="D28" s="412">
        <v>0</v>
      </c>
      <c r="E28" s="635" t="s">
        <v>356</v>
      </c>
      <c r="F28" s="636"/>
      <c r="G28" s="636"/>
      <c r="H28" s="636"/>
      <c r="I28" s="636"/>
      <c r="J28" s="636"/>
      <c r="K28" s="636"/>
      <c r="L28" s="636"/>
      <c r="M28" s="636"/>
      <c r="N28" s="636"/>
    </row>
    <row r="29" spans="1:26" s="180" customFormat="1" ht="13.5" customHeight="1" x14ac:dyDescent="0.2">
      <c r="A29" s="136" t="s">
        <v>47</v>
      </c>
      <c r="B29" s="411">
        <v>0</v>
      </c>
      <c r="C29" s="136" t="s">
        <v>14</v>
      </c>
      <c r="D29" s="412">
        <v>0</v>
      </c>
      <c r="E29" s="635"/>
      <c r="F29" s="636"/>
      <c r="G29" s="636"/>
      <c r="H29" s="636"/>
      <c r="I29" s="636"/>
      <c r="J29" s="636"/>
      <c r="K29" s="636"/>
      <c r="L29" s="636"/>
      <c r="M29" s="636"/>
      <c r="N29" s="636"/>
    </row>
    <row r="30" spans="1:26" s="180" customFormat="1" ht="13.5" customHeight="1" thickBot="1" x14ac:dyDescent="0.25">
      <c r="A30" s="136" t="s">
        <v>48</v>
      </c>
      <c r="B30" s="411">
        <v>0</v>
      </c>
      <c r="C30" s="136" t="s">
        <v>51</v>
      </c>
      <c r="D30" s="414">
        <v>0</v>
      </c>
      <c r="E30" s="635" t="s">
        <v>374</v>
      </c>
      <c r="F30" s="636"/>
      <c r="G30" s="636"/>
      <c r="H30" s="636"/>
      <c r="I30" s="636"/>
      <c r="J30" s="636"/>
      <c r="K30" s="636"/>
      <c r="L30" s="636"/>
      <c r="M30" s="636"/>
      <c r="N30" s="636"/>
    </row>
    <row r="31" spans="1:26" ht="13.5" customHeight="1" thickBot="1" x14ac:dyDescent="0.25">
      <c r="C31" s="195" t="s">
        <v>245</v>
      </c>
      <c r="D31" s="261">
        <f>SUM(B25:B30,D25:D30)</f>
        <v>0</v>
      </c>
      <c r="E31" s="635" t="s">
        <v>432</v>
      </c>
      <c r="F31" s="636"/>
      <c r="G31" s="636"/>
      <c r="H31" s="636"/>
      <c r="I31" s="636"/>
      <c r="J31" s="636"/>
      <c r="K31" s="636"/>
      <c r="L31" s="636"/>
      <c r="M31" s="636"/>
      <c r="N31" s="636"/>
    </row>
    <row r="32" spans="1:26" ht="6.75" customHeight="1" x14ac:dyDescent="0.2"/>
    <row r="33" spans="1:14" ht="12" customHeight="1" x14ac:dyDescent="0.2">
      <c r="A33" s="196" t="s">
        <v>96</v>
      </c>
      <c r="B33" s="22"/>
      <c r="C33" s="21"/>
      <c r="D33" s="22"/>
      <c r="E33" s="22"/>
      <c r="F33" s="22"/>
      <c r="G33" s="22"/>
      <c r="H33" s="22"/>
      <c r="I33" s="22"/>
      <c r="J33" s="22"/>
      <c r="K33" s="22"/>
      <c r="L33" s="22"/>
      <c r="M33" s="22"/>
    </row>
    <row r="34" spans="1:14" ht="47.25" customHeight="1" x14ac:dyDescent="0.2">
      <c r="A34" s="638"/>
      <c r="B34" s="639"/>
      <c r="C34" s="639"/>
      <c r="D34" s="639"/>
      <c r="E34" s="639"/>
      <c r="F34" s="639"/>
      <c r="G34" s="639"/>
      <c r="H34" s="639"/>
      <c r="I34" s="639"/>
      <c r="J34" s="639"/>
      <c r="K34" s="639"/>
      <c r="L34" s="639"/>
      <c r="M34" s="639"/>
      <c r="N34" s="640"/>
    </row>
    <row r="35" spans="1:14" ht="9.75" customHeight="1" x14ac:dyDescent="0.2">
      <c r="A35" s="144"/>
      <c r="B35" s="144"/>
      <c r="C35" s="144"/>
      <c r="D35" s="144"/>
      <c r="E35" s="144"/>
      <c r="F35" s="144"/>
      <c r="G35" s="144"/>
      <c r="H35" s="144"/>
      <c r="I35" s="144"/>
      <c r="J35" s="144"/>
      <c r="K35" s="144"/>
      <c r="L35" s="144"/>
      <c r="M35" s="22"/>
    </row>
    <row r="36" spans="1:14" ht="8.25" customHeight="1" x14ac:dyDescent="0.2">
      <c r="A36" s="146"/>
    </row>
    <row r="37" spans="1:14" ht="21.75" customHeight="1" x14ac:dyDescent="0.25">
      <c r="A37" s="148" t="s">
        <v>73</v>
      </c>
    </row>
    <row r="38" spans="1:14" ht="10.5" customHeight="1" x14ac:dyDescent="0.2"/>
    <row r="39" spans="1:14" ht="15" customHeight="1" x14ac:dyDescent="0.2">
      <c r="A39" s="86" t="s">
        <v>54</v>
      </c>
      <c r="B39" s="86" t="s">
        <v>20</v>
      </c>
      <c r="C39" s="614" t="s">
        <v>350</v>
      </c>
      <c r="D39" s="641"/>
      <c r="E39" s="641"/>
      <c r="F39" s="641"/>
      <c r="G39" s="641"/>
      <c r="H39" s="641"/>
      <c r="I39" s="617"/>
      <c r="J39" s="614" t="s">
        <v>70</v>
      </c>
      <c r="K39" s="621"/>
      <c r="L39" s="621"/>
      <c r="M39" s="637"/>
      <c r="N39" s="149"/>
    </row>
    <row r="40" spans="1:14" ht="27" customHeight="1" x14ac:dyDescent="0.2">
      <c r="A40" s="87"/>
      <c r="B40" s="87"/>
      <c r="C40" s="415" t="s">
        <v>63</v>
      </c>
      <c r="D40" s="415" t="s">
        <v>72</v>
      </c>
      <c r="E40" s="415" t="s">
        <v>64</v>
      </c>
      <c r="F40" s="614" t="s">
        <v>68</v>
      </c>
      <c r="G40" s="617"/>
      <c r="H40" s="415"/>
      <c r="I40" s="642"/>
      <c r="J40" s="609" t="s">
        <v>867</v>
      </c>
      <c r="K40" s="642" t="s">
        <v>71</v>
      </c>
      <c r="L40" s="607" t="s">
        <v>76</v>
      </c>
      <c r="M40" s="608"/>
    </row>
    <row r="41" spans="1:14" ht="15" customHeight="1" x14ac:dyDescent="0.2">
      <c r="A41" s="87"/>
      <c r="B41" s="88"/>
      <c r="C41" s="415"/>
      <c r="D41" s="415"/>
      <c r="E41" s="415"/>
      <c r="F41" s="415" t="s">
        <v>22</v>
      </c>
      <c r="G41" s="415" t="s">
        <v>23</v>
      </c>
      <c r="H41" s="415" t="s">
        <v>69</v>
      </c>
      <c r="I41" s="643"/>
      <c r="J41" s="610"/>
      <c r="K41" s="643"/>
      <c r="L41" s="644"/>
      <c r="M41" s="645"/>
    </row>
    <row r="42" spans="1:14" ht="15" customHeight="1" x14ac:dyDescent="0.2">
      <c r="A42" s="197" t="str">
        <f>'Methods&amp;Limits'!A81</f>
        <v>Cetane number</v>
      </c>
      <c r="B42" s="141" t="str">
        <f>'Methods&amp;Limits'!B81</f>
        <v>--</v>
      </c>
      <c r="C42" s="198" t="str">
        <f>'Methods&amp;Limits'!E81</f>
        <v>EN-ISO 5165</v>
      </c>
      <c r="D42" s="198">
        <f>'Methods&amp;Limits'!F81</f>
        <v>1998</v>
      </c>
      <c r="E42" s="199">
        <f>'Methods&amp;Limits'!G81</f>
        <v>4.3</v>
      </c>
      <c r="F42" s="199">
        <f>'Methods&amp;Limits'!H81</f>
        <v>48.463000000000001</v>
      </c>
      <c r="G42" s="199"/>
      <c r="H42" s="262" t="str">
        <f>IF(D14="","",IF(D14&lt;F42,"Yes",""))</f>
        <v>Yes</v>
      </c>
      <c r="I42" s="422"/>
      <c r="J42" s="274"/>
      <c r="K42" s="274"/>
      <c r="L42" s="625"/>
      <c r="M42" s="626"/>
    </row>
    <row r="43" spans="1:14" ht="15" customHeight="1" x14ac:dyDescent="0.2">
      <c r="A43" s="200" t="str">
        <f>'Methods&amp;Limits'!A82</f>
        <v>Density at 15 oC</v>
      </c>
      <c r="B43" s="201" t="str">
        <f>'Methods&amp;Limits'!B82</f>
        <v>kg/m3</v>
      </c>
      <c r="C43" s="198" t="str">
        <f>'Methods&amp;Limits'!E82</f>
        <v>EN-ISO 3675</v>
      </c>
      <c r="D43" s="198">
        <f>'Methods&amp;Limits'!F82</f>
        <v>1998</v>
      </c>
      <c r="E43" s="199">
        <f>'Methods&amp;Limits'!G82</f>
        <v>1.2</v>
      </c>
      <c r="F43" s="199">
        <f>'Methods&amp;Limits'!H82</f>
        <v>0</v>
      </c>
      <c r="G43" s="199">
        <f>'Methods&amp;Limits'!I82</f>
        <v>845.70799999999997</v>
      </c>
      <c r="H43" s="262" t="str">
        <f>IF(E15="","",IF(E15&gt;G43,"Yes",""))</f>
        <v/>
      </c>
      <c r="I43" s="422"/>
      <c r="J43" s="274"/>
      <c r="K43" s="274"/>
      <c r="L43" s="625"/>
      <c r="M43" s="626"/>
    </row>
    <row r="44" spans="1:14" ht="15" customHeight="1" x14ac:dyDescent="0.2">
      <c r="A44" s="202"/>
      <c r="B44" s="203"/>
      <c r="C44" s="198" t="str">
        <f>'Methods&amp;Limits'!E83</f>
        <v>EN-ISO 12185</v>
      </c>
      <c r="D44" s="198">
        <f>'Methods&amp;Limits'!F83</f>
        <v>1996</v>
      </c>
      <c r="E44" s="199">
        <f>'Methods&amp;Limits'!G83</f>
        <v>0.50847457627110937</v>
      </c>
      <c r="F44" s="199">
        <f>'Methods&amp;Limits'!H83</f>
        <v>0</v>
      </c>
      <c r="G44" s="199">
        <f>'Methods&amp;Limits'!I83</f>
        <v>845.3</v>
      </c>
      <c r="H44" s="262" t="str">
        <f>IF(E15="","",IF(E15&gt;G44,"Yes",""))</f>
        <v/>
      </c>
      <c r="I44" s="422"/>
      <c r="J44" s="274"/>
      <c r="K44" s="274"/>
      <c r="L44" s="625"/>
      <c r="M44" s="626"/>
    </row>
    <row r="45" spans="1:14" ht="15" customHeight="1" x14ac:dyDescent="0.2">
      <c r="A45" s="197" t="str">
        <f>'Methods&amp;Limits'!A84</f>
        <v>Distillation -- 95% Point</v>
      </c>
      <c r="B45" s="204" t="str">
        <f>'Methods&amp;Limits'!B84</f>
        <v>oC</v>
      </c>
      <c r="C45" s="198" t="str">
        <f>'Methods&amp;Limits'!E84</f>
        <v>EN-ISO 3405</v>
      </c>
      <c r="D45" s="198">
        <f>'Methods&amp;Limits'!F84</f>
        <v>2000</v>
      </c>
      <c r="E45" s="199">
        <f>'Methods&amp;Limits'!G84</f>
        <v>10</v>
      </c>
      <c r="F45" s="199">
        <f>'Methods&amp;Limits'!H84</f>
        <v>0</v>
      </c>
      <c r="G45" s="199">
        <f>'Methods&amp;Limits'!I84</f>
        <v>365.9</v>
      </c>
      <c r="H45" s="262" t="str">
        <f>IF(E16="","",IF(E16&gt;G45,"Yes",""))</f>
        <v/>
      </c>
      <c r="I45" s="422"/>
      <c r="J45" s="274"/>
      <c r="K45" s="274"/>
      <c r="L45" s="625"/>
      <c r="M45" s="626"/>
    </row>
    <row r="46" spans="1:14" ht="15" customHeight="1" x14ac:dyDescent="0.2">
      <c r="A46" s="200" t="str">
        <f>'Methods&amp;Limits'!A85</f>
        <v>Polycyclic aromatic hydrocarbons</v>
      </c>
      <c r="B46" s="201" t="str">
        <f>'Methods&amp;Limits'!B85</f>
        <v>% (m/m)</v>
      </c>
      <c r="C46" s="198" t="str">
        <f>'Methods&amp;Limits'!E85</f>
        <v>EN 12916</v>
      </c>
      <c r="D46" s="198">
        <f>'Methods&amp;Limits'!F85</f>
        <v>2006</v>
      </c>
      <c r="E46" s="199">
        <f>'Methods&amp;Limits'!G85</f>
        <v>1.9</v>
      </c>
      <c r="F46" s="199">
        <f>'Methods&amp;Limits'!H85</f>
        <v>0</v>
      </c>
      <c r="G46" s="199">
        <f>'Methods&amp;Limits'!I85</f>
        <v>12.121</v>
      </c>
      <c r="H46" s="262" t="str">
        <f>IF(E17="","",IF(E17&gt;G46,"Yes",""))</f>
        <v/>
      </c>
      <c r="I46" s="422"/>
      <c r="J46" s="274"/>
      <c r="K46" s="274"/>
      <c r="L46" s="625"/>
      <c r="M46" s="626"/>
    </row>
    <row r="47" spans="1:14" ht="15" customHeight="1" x14ac:dyDescent="0.2">
      <c r="A47" s="152" t="str">
        <f>'Methods&amp;Limits'!A86</f>
        <v>Sulphur content (sulphur free, from 2005)</v>
      </c>
      <c r="B47" s="212" t="str">
        <f>'Methods&amp;Limits'!B86</f>
        <v>mg/kg</v>
      </c>
      <c r="C47" s="211" t="str">
        <f>'Methods&amp;Limits'!E86</f>
        <v>EN-ISO 20846</v>
      </c>
      <c r="D47" s="198">
        <f>'Methods&amp;Limits'!F86</f>
        <v>2004</v>
      </c>
      <c r="E47" s="199">
        <f>'Methods&amp;Limits'!G86</f>
        <v>2.2000000000000002</v>
      </c>
      <c r="F47" s="199">
        <f>'Methods&amp;Limits'!H86</f>
        <v>0</v>
      </c>
      <c r="G47" s="199">
        <f>'Methods&amp;Limits'!I86</f>
        <v>11.298</v>
      </c>
      <c r="H47" s="262" t="str">
        <f>IF(E18="","",IF(E18&gt;G47,"Yes",""))</f>
        <v/>
      </c>
      <c r="I47" s="422"/>
      <c r="J47" s="274"/>
      <c r="K47" s="274"/>
      <c r="L47" s="625"/>
      <c r="M47" s="626"/>
    </row>
    <row r="48" spans="1:14" ht="15" customHeight="1" x14ac:dyDescent="0.2">
      <c r="A48" s="155"/>
      <c r="B48" s="213"/>
      <c r="C48" s="271" t="str">
        <f>'Methods&amp;Limits'!E87</f>
        <v>EN-ISO 20884</v>
      </c>
      <c r="D48" s="198">
        <f>'Methods&amp;Limits'!F87</f>
        <v>2004</v>
      </c>
      <c r="E48" s="199">
        <f>'Methods&amp;Limits'!G87</f>
        <v>3.1</v>
      </c>
      <c r="F48" s="199">
        <f>'Methods&amp;Limits'!H87</f>
        <v>0</v>
      </c>
      <c r="G48" s="199">
        <f>'Methods&amp;Limits'!I87</f>
        <v>11.829000000000001</v>
      </c>
      <c r="H48" s="262" t="str">
        <f>IF(E18="","",IF(E18&gt;G48,"Yes",""))</f>
        <v/>
      </c>
      <c r="I48" s="422"/>
      <c r="J48" s="274"/>
      <c r="K48" s="274"/>
      <c r="L48" s="625"/>
      <c r="M48" s="626"/>
    </row>
    <row r="49" spans="1:13" ht="15" customHeight="1" x14ac:dyDescent="0.2">
      <c r="A49" s="188" t="str">
        <f>'Methods&amp;Limits'!A88</f>
        <v>FAME Content</v>
      </c>
      <c r="B49" s="189" t="str">
        <f>'Methods&amp;Limits'!B88</f>
        <v>% V/V</v>
      </c>
      <c r="C49" s="198" t="str">
        <f>'Methods&amp;Limits'!E88</f>
        <v>EN14078</v>
      </c>
      <c r="D49" s="198">
        <f>'Methods&amp;Limits'!F88</f>
        <v>2009</v>
      </c>
      <c r="E49" s="199">
        <f>'Methods&amp;Limits'!G88</f>
        <v>0.5</v>
      </c>
      <c r="F49" s="199">
        <f>'Methods&amp;Limits'!H88</f>
        <v>0</v>
      </c>
      <c r="G49" s="199">
        <f>'Methods&amp;Limits'!I88</f>
        <v>7.2949999999999999</v>
      </c>
      <c r="H49" s="262" t="str">
        <f>IF(E19="","",IF(E19&gt;G49,"Yes",""))</f>
        <v/>
      </c>
      <c r="I49" s="422"/>
      <c r="J49" s="274"/>
      <c r="K49" s="274"/>
      <c r="L49" s="625"/>
      <c r="M49" s="626"/>
    </row>
    <row r="50" spans="1:13" x14ac:dyDescent="0.2">
      <c r="A50" s="627" t="str">
        <f>'Methods&amp;Limits'!A89</f>
        <v>Manganese</v>
      </c>
      <c r="B50" s="629" t="str">
        <f>'Methods&amp;Limits'!B89</f>
        <v>mg/l</v>
      </c>
      <c r="C50" s="275" t="s">
        <v>430</v>
      </c>
      <c r="D50" s="198">
        <v>2011</v>
      </c>
      <c r="E50" s="273">
        <f>'Methods&amp;Limits'!G89</f>
        <v>1.53</v>
      </c>
      <c r="F50" s="199">
        <f>'Methods&amp;Limits'!H89</f>
        <v>0</v>
      </c>
      <c r="G50" s="389">
        <f>'Methods&amp;Limits'!I89</f>
        <v>2.9026999999999998</v>
      </c>
      <c r="H50" s="262" t="str">
        <f>IF(E20="","",IF(E20&gt;G50,"Yes",""))</f>
        <v/>
      </c>
      <c r="I50" s="422"/>
      <c r="J50" s="274"/>
      <c r="K50" s="274"/>
      <c r="L50" s="625"/>
      <c r="M50" s="626"/>
    </row>
    <row r="51" spans="1:13" x14ac:dyDescent="0.2">
      <c r="A51" s="628"/>
      <c r="B51" s="630"/>
      <c r="C51" s="275" t="s">
        <v>431</v>
      </c>
      <c r="D51" s="272">
        <f>'Methods&amp;Limits'!F89</f>
        <v>2011</v>
      </c>
      <c r="E51" s="273">
        <f>'Methods&amp;Limits'!G90</f>
        <v>1.76</v>
      </c>
      <c r="F51" s="389">
        <f>'Methods&amp;Limits'!H89</f>
        <v>0</v>
      </c>
      <c r="G51" s="389">
        <f>'Methods&amp;Limits'!I90</f>
        <v>3.0384000000000002</v>
      </c>
      <c r="H51" s="262" t="str">
        <f>IF(E20="","",IF(E20&gt;G51,"Yes",""))</f>
        <v/>
      </c>
      <c r="I51" s="422"/>
      <c r="J51" s="274"/>
      <c r="K51" s="274"/>
      <c r="L51" s="625"/>
      <c r="M51" s="626"/>
    </row>
    <row r="52" spans="1:13" ht="15" customHeight="1" x14ac:dyDescent="0.2"/>
    <row r="53" spans="1:13" x14ac:dyDescent="0.2"/>
  </sheetData>
  <sheetProtection algorithmName="SHA-512" hashValue="Nff/Yar3TlK3UwIlmp9XnTjXLmpccIUj/E9sVZCjBtLpZE9JNwUNljM1J3agQEmr6BWMGNAI8WT9igcQvVlQ+Q==" saltValue="v+KAzg4E5Dp8iocO54K5Eg==" spinCount="100000" sheet="1" objects="1" scenarios="1" sort="0"/>
  <mergeCells count="39">
    <mergeCell ref="L48:M48"/>
    <mergeCell ref="L49:M49"/>
    <mergeCell ref="A50:A51"/>
    <mergeCell ref="B50:B51"/>
    <mergeCell ref="L51:M51"/>
    <mergeCell ref="L50:M50"/>
    <mergeCell ref="L47:M47"/>
    <mergeCell ref="A34:N34"/>
    <mergeCell ref="C39:I39"/>
    <mergeCell ref="J39:M39"/>
    <mergeCell ref="F40:G40"/>
    <mergeCell ref="I40:I41"/>
    <mergeCell ref="J40:J41"/>
    <mergeCell ref="K40:K41"/>
    <mergeCell ref="L40:M41"/>
    <mergeCell ref="L42:M42"/>
    <mergeCell ref="L43:M43"/>
    <mergeCell ref="L44:M44"/>
    <mergeCell ref="L45:M45"/>
    <mergeCell ref="L46:M46"/>
    <mergeCell ref="E31:N31"/>
    <mergeCell ref="C11:K12"/>
    <mergeCell ref="L11:O11"/>
    <mergeCell ref="P11:Q11"/>
    <mergeCell ref="L12:M12"/>
    <mergeCell ref="N12:O12"/>
    <mergeCell ref="P12:Q12"/>
    <mergeCell ref="A24:D24"/>
    <mergeCell ref="E25:N26"/>
    <mergeCell ref="E27:N27"/>
    <mergeCell ref="E28:N29"/>
    <mergeCell ref="E30:N30"/>
    <mergeCell ref="B3:D3"/>
    <mergeCell ref="G3:Q10"/>
    <mergeCell ref="B4:D4"/>
    <mergeCell ref="B5:D5"/>
    <mergeCell ref="B6:D6"/>
    <mergeCell ref="B7:D7"/>
    <mergeCell ref="B8:D8"/>
  </mergeCells>
  <dataValidations count="2">
    <dataValidation type="whole" operator="greaterThanOrEqual" allowBlank="1" showInputMessage="1" showErrorMessage="1" sqref="C14:C20 I14:I20 B25:B30 D25:D30">
      <formula1>0</formula1>
    </dataValidation>
    <dataValidation type="decimal" operator="greaterThanOrEqual" allowBlank="1" showInputMessage="1" showErrorMessage="1" sqref="D14:H20 J14:M20">
      <formula1>0</formula1>
    </dataValidation>
  </dataValidations>
  <hyperlinks>
    <hyperlink ref="R1" location="'Submission Report'!A1" display="&lt;-- GO BACK"/>
  </hyperlinks>
  <pageMargins left="0.75" right="0.75" top="1" bottom="1" header="0.4921259845" footer="0.4921259845"/>
  <pageSetup paperSize="9" scale="52" fitToHeight="2" orientation="landscape" r:id="rId1"/>
  <headerFooter alignWithMargins="0">
    <oddHeader>&amp;L&amp;F&amp;C&amp;A</oddHeader>
    <oddFooter>&amp;LTemplate v3 ext&amp;CPage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CheckList!$W$19:$W$22</xm:f>
          </x14:formula1>
          <xm:sqref>B7:D7</xm:sqref>
        </x14:dataValidation>
      </x14:dataValidations>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Z53"/>
  <sheetViews>
    <sheetView showGridLines="0" zoomScaleNormal="100" workbookViewId="0"/>
  </sheetViews>
  <sheetFormatPr defaultColWidth="0" defaultRowHeight="12.75" zeroHeight="1" x14ac:dyDescent="0.2"/>
  <cols>
    <col min="1" max="1" width="36.85546875" style="4" customWidth="1"/>
    <col min="2" max="2" width="6.7109375" style="4" customWidth="1"/>
    <col min="3" max="3" width="20" style="4" customWidth="1"/>
    <col min="4" max="4" width="8.42578125" style="4" bestFit="1" customWidth="1"/>
    <col min="5" max="5" width="19.42578125" style="4" bestFit="1" customWidth="1"/>
    <col min="6" max="7" width="10.28515625" style="4" customWidth="1"/>
    <col min="8" max="8" width="10.85546875" style="4" bestFit="1" customWidth="1"/>
    <col min="9" max="9" width="12" style="4" bestFit="1" customWidth="1"/>
    <col min="10" max="10" width="12.28515625" style="4" customWidth="1"/>
    <col min="11" max="11" width="11.5703125" style="4" customWidth="1"/>
    <col min="12" max="12" width="10.28515625" style="4" customWidth="1"/>
    <col min="13" max="13" width="11" style="4" customWidth="1"/>
    <col min="14" max="14" width="8.85546875" style="4" bestFit="1" customWidth="1"/>
    <col min="15" max="15" width="11.85546875" style="4" customWidth="1"/>
    <col min="16" max="16" width="12.28515625" style="4" customWidth="1"/>
    <col min="17" max="17" width="31.42578125" style="4" customWidth="1"/>
    <col min="18" max="18" width="18.7109375" style="4" customWidth="1"/>
    <col min="19" max="19" width="6.28515625" style="4" bestFit="1" customWidth="1"/>
    <col min="20" max="20" width="19.42578125" style="4" hidden="1" customWidth="1"/>
    <col min="21" max="21" width="10.42578125" style="4" hidden="1" customWidth="1"/>
    <col min="22" max="22" width="10.85546875" style="4" hidden="1" customWidth="1"/>
    <col min="23" max="23" width="12" style="4" hidden="1" customWidth="1"/>
    <col min="24" max="24" width="13.7109375" style="4" hidden="1" customWidth="1"/>
    <col min="25" max="25" width="8.140625" style="4" hidden="1" customWidth="1"/>
    <col min="26" max="26" width="41.42578125" style="4" hidden="1" customWidth="1"/>
    <col min="27" max="16384" width="0" style="4" hidden="1"/>
  </cols>
  <sheetData>
    <row r="1" spans="1:18" s="177" customFormat="1" ht="21" customHeight="1" x14ac:dyDescent="0.25">
      <c r="A1" s="77" t="s">
        <v>354</v>
      </c>
      <c r="R1" s="288" t="s">
        <v>860</v>
      </c>
    </row>
    <row r="2" spans="1:18" ht="3.75" customHeight="1" x14ac:dyDescent="0.2">
      <c r="A2" s="12"/>
      <c r="B2" s="12"/>
      <c r="C2" s="12"/>
      <c r="D2" s="12"/>
      <c r="E2" s="12"/>
      <c r="F2" s="12"/>
      <c r="G2" s="12"/>
      <c r="H2" s="12"/>
      <c r="I2" s="12"/>
      <c r="J2" s="12"/>
      <c r="K2" s="12"/>
      <c r="L2" s="12"/>
    </row>
    <row r="3" spans="1:18" ht="14.25" customHeight="1" x14ac:dyDescent="0.2">
      <c r="A3" s="418" t="s">
        <v>18</v>
      </c>
      <c r="B3" s="658" t="str">
        <f>IF(LEN('Contacts&amp;Annual Summary'!C9) &gt; 1,'Contacts&amp;Annual Summary'!C9,"")</f>
        <v>Slovakia</v>
      </c>
      <c r="C3" s="659"/>
      <c r="D3" s="660"/>
      <c r="G3" s="655" t="s">
        <v>355</v>
      </c>
      <c r="H3" s="656"/>
      <c r="I3" s="656"/>
      <c r="J3" s="656"/>
      <c r="K3" s="656"/>
      <c r="L3" s="656"/>
      <c r="M3" s="656"/>
      <c r="N3" s="656"/>
      <c r="O3" s="656"/>
      <c r="P3" s="656"/>
      <c r="Q3" s="656"/>
    </row>
    <row r="4" spans="1:18" ht="14.25" customHeight="1" x14ac:dyDescent="0.2">
      <c r="A4" s="418" t="s">
        <v>53</v>
      </c>
      <c r="B4" s="658">
        <f>'Contacts&amp;Annual Summary'!C8</f>
        <v>2020</v>
      </c>
      <c r="C4" s="659"/>
      <c r="D4" s="660"/>
      <c r="G4" s="656"/>
      <c r="H4" s="656"/>
      <c r="I4" s="656"/>
      <c r="J4" s="656"/>
      <c r="K4" s="656"/>
      <c r="L4" s="656"/>
      <c r="M4" s="656"/>
      <c r="N4" s="656"/>
      <c r="O4" s="656"/>
      <c r="P4" s="656"/>
      <c r="Q4" s="656"/>
    </row>
    <row r="5" spans="1:18" ht="14.25" customHeight="1" x14ac:dyDescent="0.2">
      <c r="A5" s="419" t="s">
        <v>198</v>
      </c>
      <c r="B5" s="658" t="s">
        <v>242</v>
      </c>
      <c r="C5" s="659"/>
      <c r="D5" s="660"/>
      <c r="G5" s="656"/>
      <c r="H5" s="656"/>
      <c r="I5" s="656"/>
      <c r="J5" s="656"/>
      <c r="K5" s="656"/>
      <c r="L5" s="656"/>
      <c r="M5" s="656"/>
      <c r="N5" s="656"/>
      <c r="O5" s="656"/>
      <c r="P5" s="656"/>
      <c r="Q5" s="656"/>
    </row>
    <row r="6" spans="1:18" ht="14.25" customHeight="1" x14ac:dyDescent="0.2">
      <c r="A6" s="420" t="s">
        <v>59</v>
      </c>
      <c r="B6" s="658" t="s">
        <v>112</v>
      </c>
      <c r="C6" s="659"/>
      <c r="D6" s="660"/>
      <c r="G6" s="656"/>
      <c r="H6" s="656"/>
      <c r="I6" s="656"/>
      <c r="J6" s="656"/>
      <c r="K6" s="656"/>
      <c r="L6" s="656"/>
      <c r="M6" s="656"/>
      <c r="N6" s="656"/>
      <c r="O6" s="656"/>
      <c r="P6" s="656"/>
      <c r="Q6" s="656"/>
    </row>
    <row r="7" spans="1:18" ht="14.25" customHeight="1" x14ac:dyDescent="0.2">
      <c r="A7" s="420" t="s">
        <v>60</v>
      </c>
      <c r="B7" s="663">
        <f>'Diesel (7)'!B7</f>
        <v>0</v>
      </c>
      <c r="C7" s="664"/>
      <c r="D7" s="665"/>
      <c r="G7" s="656"/>
      <c r="H7" s="656"/>
      <c r="I7" s="656"/>
      <c r="J7" s="656"/>
      <c r="K7" s="656"/>
      <c r="L7" s="656"/>
      <c r="M7" s="656"/>
      <c r="N7" s="656"/>
      <c r="O7" s="656"/>
      <c r="P7" s="656"/>
      <c r="Q7" s="656"/>
    </row>
    <row r="8" spans="1:18" ht="14.25" customHeight="1" x14ac:dyDescent="0.2">
      <c r="A8" s="421" t="s">
        <v>351</v>
      </c>
      <c r="B8" s="631">
        <v>0</v>
      </c>
      <c r="C8" s="632"/>
      <c r="D8" s="633"/>
      <c r="E8" s="27"/>
      <c r="F8" s="27"/>
      <c r="G8" s="656"/>
      <c r="H8" s="656"/>
      <c r="I8" s="656"/>
      <c r="J8" s="656"/>
      <c r="K8" s="656"/>
      <c r="L8" s="656"/>
      <c r="M8" s="656"/>
      <c r="N8" s="656"/>
      <c r="O8" s="656"/>
      <c r="P8" s="656"/>
      <c r="Q8" s="656"/>
    </row>
    <row r="9" spans="1:18" ht="16.5" customHeight="1" x14ac:dyDescent="0.25">
      <c r="A9" s="179" t="s">
        <v>75</v>
      </c>
      <c r="B9" s="27"/>
      <c r="C9" s="27"/>
      <c r="D9" s="27"/>
      <c r="E9" s="27"/>
      <c r="F9" s="27"/>
      <c r="G9" s="656"/>
      <c r="H9" s="656"/>
      <c r="I9" s="656"/>
      <c r="J9" s="656"/>
      <c r="K9" s="656"/>
      <c r="L9" s="656"/>
      <c r="M9" s="656"/>
      <c r="N9" s="656"/>
      <c r="O9" s="656"/>
      <c r="P9" s="656"/>
      <c r="Q9" s="656"/>
    </row>
    <row r="10" spans="1:18" ht="22.5" customHeight="1" x14ac:dyDescent="0.2">
      <c r="A10" s="27"/>
      <c r="B10" s="27"/>
      <c r="C10" s="27"/>
      <c r="D10" s="27"/>
      <c r="E10" s="27"/>
      <c r="F10" s="27"/>
      <c r="G10" s="657"/>
      <c r="H10" s="657"/>
      <c r="I10" s="657"/>
      <c r="J10" s="657"/>
      <c r="K10" s="657"/>
      <c r="L10" s="657"/>
      <c r="M10" s="657"/>
      <c r="N10" s="657"/>
      <c r="O10" s="657"/>
      <c r="P10" s="657"/>
      <c r="Q10" s="657"/>
    </row>
    <row r="11" spans="1:18" s="180" customFormat="1" ht="16.5" customHeight="1" x14ac:dyDescent="0.2">
      <c r="A11" s="86" t="s">
        <v>54</v>
      </c>
      <c r="B11" s="86" t="s">
        <v>20</v>
      </c>
      <c r="C11" s="648" t="s">
        <v>21</v>
      </c>
      <c r="D11" s="648"/>
      <c r="E11" s="648"/>
      <c r="F11" s="648"/>
      <c r="G11" s="648"/>
      <c r="H11" s="648"/>
      <c r="I11" s="648"/>
      <c r="J11" s="648"/>
      <c r="K11" s="648"/>
      <c r="L11" s="649" t="s">
        <v>62</v>
      </c>
      <c r="M11" s="650"/>
      <c r="N11" s="650"/>
      <c r="O11" s="651"/>
      <c r="P11" s="646" t="s">
        <v>183</v>
      </c>
      <c r="Q11" s="647"/>
    </row>
    <row r="12" spans="1:18" s="10" customFormat="1" ht="28.5" customHeight="1" x14ac:dyDescent="0.2">
      <c r="A12" s="87"/>
      <c r="B12" s="87"/>
      <c r="C12" s="648"/>
      <c r="D12" s="648"/>
      <c r="E12" s="648"/>
      <c r="F12" s="648"/>
      <c r="G12" s="648"/>
      <c r="H12" s="648"/>
      <c r="I12" s="648"/>
      <c r="J12" s="648"/>
      <c r="K12" s="648"/>
      <c r="L12" s="661" t="s">
        <v>55</v>
      </c>
      <c r="M12" s="662"/>
      <c r="N12" s="599" t="s">
        <v>211</v>
      </c>
      <c r="O12" s="600"/>
      <c r="P12" s="588" t="s">
        <v>184</v>
      </c>
      <c r="Q12" s="589"/>
    </row>
    <row r="13" spans="1:18" s="10" customFormat="1" ht="45.75" customHeight="1" x14ac:dyDescent="0.2">
      <c r="A13" s="88"/>
      <c r="B13" s="88"/>
      <c r="C13" s="89" t="s">
        <v>61</v>
      </c>
      <c r="D13" s="92" t="s">
        <v>22</v>
      </c>
      <c r="E13" s="92" t="s">
        <v>23</v>
      </c>
      <c r="F13" s="91" t="s">
        <v>206</v>
      </c>
      <c r="G13" s="91" t="s">
        <v>24</v>
      </c>
      <c r="H13" s="89" t="s">
        <v>56</v>
      </c>
      <c r="I13" s="93" t="s">
        <v>213</v>
      </c>
      <c r="J13" s="93" t="s">
        <v>212</v>
      </c>
      <c r="K13" s="93" t="s">
        <v>214</v>
      </c>
      <c r="L13" s="94" t="s">
        <v>22</v>
      </c>
      <c r="M13" s="94" t="s">
        <v>23</v>
      </c>
      <c r="N13" s="94" t="s">
        <v>22</v>
      </c>
      <c r="O13" s="96" t="s">
        <v>23</v>
      </c>
      <c r="P13" s="181" t="s">
        <v>63</v>
      </c>
      <c r="Q13" s="182" t="s">
        <v>72</v>
      </c>
    </row>
    <row r="14" spans="1:18" x14ac:dyDescent="0.2">
      <c r="A14" s="97" t="s">
        <v>17</v>
      </c>
      <c r="B14" s="98" t="s">
        <v>4</v>
      </c>
      <c r="C14" s="416">
        <v>0</v>
      </c>
      <c r="D14" s="423">
        <v>0</v>
      </c>
      <c r="E14" s="423">
        <v>0</v>
      </c>
      <c r="F14" s="423">
        <v>0</v>
      </c>
      <c r="G14" s="423">
        <v>0</v>
      </c>
      <c r="H14" s="423">
        <v>0</v>
      </c>
      <c r="I14" s="416">
        <v>0</v>
      </c>
      <c r="J14" s="423">
        <v>0</v>
      </c>
      <c r="K14" s="423">
        <v>0</v>
      </c>
      <c r="L14" s="423"/>
      <c r="M14" s="423"/>
      <c r="N14" s="183">
        <v>51</v>
      </c>
      <c r="O14" s="391" t="s">
        <v>4</v>
      </c>
      <c r="P14" s="268" t="s">
        <v>65</v>
      </c>
      <c r="Q14" s="102">
        <v>1998</v>
      </c>
    </row>
    <row r="15" spans="1:18" x14ac:dyDescent="0.2">
      <c r="A15" s="97" t="s">
        <v>0</v>
      </c>
      <c r="B15" s="136" t="s">
        <v>16</v>
      </c>
      <c r="C15" s="416">
        <v>0</v>
      </c>
      <c r="D15" s="423">
        <v>0</v>
      </c>
      <c r="E15" s="423">
        <v>0</v>
      </c>
      <c r="F15" s="423">
        <v>0</v>
      </c>
      <c r="G15" s="423">
        <v>0</v>
      </c>
      <c r="H15" s="423">
        <v>0</v>
      </c>
      <c r="I15" s="416">
        <v>0</v>
      </c>
      <c r="J15" s="423">
        <v>0</v>
      </c>
      <c r="K15" s="423">
        <v>0</v>
      </c>
      <c r="L15" s="423"/>
      <c r="M15" s="423"/>
      <c r="N15" s="184"/>
      <c r="O15" s="391">
        <v>845</v>
      </c>
      <c r="P15" s="391" t="s">
        <v>66</v>
      </c>
      <c r="Q15" s="139">
        <v>1998</v>
      </c>
    </row>
    <row r="16" spans="1:18" x14ac:dyDescent="0.2">
      <c r="A16" s="97" t="s">
        <v>58</v>
      </c>
      <c r="B16" s="185" t="s">
        <v>15</v>
      </c>
      <c r="C16" s="416">
        <v>0</v>
      </c>
      <c r="D16" s="423">
        <v>0</v>
      </c>
      <c r="E16" s="423">
        <v>0</v>
      </c>
      <c r="F16" s="423">
        <v>0</v>
      </c>
      <c r="G16" s="423">
        <v>0</v>
      </c>
      <c r="H16" s="423">
        <v>0</v>
      </c>
      <c r="I16" s="416">
        <v>0</v>
      </c>
      <c r="J16" s="423">
        <v>0</v>
      </c>
      <c r="K16" s="423">
        <v>0</v>
      </c>
      <c r="L16" s="423"/>
      <c r="M16" s="423"/>
      <c r="N16" s="186"/>
      <c r="O16" s="391">
        <v>360</v>
      </c>
      <c r="P16" s="391" t="s">
        <v>67</v>
      </c>
      <c r="Q16" s="139">
        <v>2000</v>
      </c>
    </row>
    <row r="17" spans="1:26" x14ac:dyDescent="0.2">
      <c r="A17" s="187" t="s">
        <v>1</v>
      </c>
      <c r="B17" s="117" t="s">
        <v>6</v>
      </c>
      <c r="C17" s="416">
        <v>0</v>
      </c>
      <c r="D17" s="423">
        <v>0</v>
      </c>
      <c r="E17" s="423">
        <v>0</v>
      </c>
      <c r="F17" s="423">
        <v>0</v>
      </c>
      <c r="G17" s="423">
        <v>0</v>
      </c>
      <c r="H17" s="423">
        <v>0</v>
      </c>
      <c r="I17" s="416">
        <v>0</v>
      </c>
      <c r="J17" s="423">
        <v>0</v>
      </c>
      <c r="K17" s="423">
        <v>0</v>
      </c>
      <c r="L17" s="423"/>
      <c r="M17" s="423"/>
      <c r="N17" s="184"/>
      <c r="O17" s="391">
        <v>8</v>
      </c>
      <c r="P17" s="391" t="s">
        <v>2</v>
      </c>
      <c r="Q17" s="139">
        <v>2006</v>
      </c>
    </row>
    <row r="18" spans="1:26" ht="22.5" x14ac:dyDescent="0.2">
      <c r="A18" s="135" t="s">
        <v>41</v>
      </c>
      <c r="B18" s="136" t="s">
        <v>9</v>
      </c>
      <c r="C18" s="416">
        <v>0</v>
      </c>
      <c r="D18" s="423">
        <v>0</v>
      </c>
      <c r="E18" s="423">
        <v>0</v>
      </c>
      <c r="F18" s="423">
        <v>0</v>
      </c>
      <c r="G18" s="423">
        <v>0</v>
      </c>
      <c r="H18" s="423">
        <v>0</v>
      </c>
      <c r="I18" s="416">
        <v>0</v>
      </c>
      <c r="J18" s="423">
        <v>0</v>
      </c>
      <c r="K18" s="423">
        <v>0</v>
      </c>
      <c r="L18" s="423"/>
      <c r="M18" s="423"/>
      <c r="N18" s="184"/>
      <c r="O18" s="391">
        <v>10</v>
      </c>
      <c r="P18" s="391" t="s">
        <v>352</v>
      </c>
      <c r="Q18" s="137">
        <v>2004</v>
      </c>
    </row>
    <row r="19" spans="1:26" x14ac:dyDescent="0.2">
      <c r="A19" s="188" t="s">
        <v>208</v>
      </c>
      <c r="B19" s="189" t="s">
        <v>209</v>
      </c>
      <c r="C19" s="416">
        <v>0</v>
      </c>
      <c r="D19" s="423">
        <v>0</v>
      </c>
      <c r="E19" s="423">
        <v>0</v>
      </c>
      <c r="F19" s="423">
        <v>0</v>
      </c>
      <c r="G19" s="423">
        <v>0</v>
      </c>
      <c r="H19" s="423">
        <v>0</v>
      </c>
      <c r="I19" s="416">
        <v>0</v>
      </c>
      <c r="J19" s="423">
        <v>0</v>
      </c>
      <c r="K19" s="423">
        <v>0</v>
      </c>
      <c r="L19" s="423"/>
      <c r="M19" s="423"/>
      <c r="N19" s="190"/>
      <c r="O19" s="391" t="s">
        <v>376</v>
      </c>
      <c r="P19" s="391" t="s">
        <v>353</v>
      </c>
      <c r="Q19" s="139">
        <v>2009</v>
      </c>
    </row>
    <row r="20" spans="1:26" ht="22.5" x14ac:dyDescent="0.2">
      <c r="A20" s="270" t="s">
        <v>433</v>
      </c>
      <c r="B20" s="189" t="s">
        <v>221</v>
      </c>
      <c r="C20" s="416">
        <v>0</v>
      </c>
      <c r="D20" s="423">
        <v>0</v>
      </c>
      <c r="E20" s="423">
        <v>0</v>
      </c>
      <c r="F20" s="423">
        <v>0</v>
      </c>
      <c r="G20" s="423">
        <v>0</v>
      </c>
      <c r="H20" s="423">
        <v>0</v>
      </c>
      <c r="I20" s="416">
        <v>0</v>
      </c>
      <c r="J20" s="423">
        <v>0</v>
      </c>
      <c r="K20" s="423">
        <v>0</v>
      </c>
      <c r="L20" s="423"/>
      <c r="M20" s="423"/>
      <c r="N20" s="190"/>
      <c r="O20" s="391">
        <v>2</v>
      </c>
      <c r="P20" s="391" t="s">
        <v>429</v>
      </c>
      <c r="Q20" s="139">
        <v>2011</v>
      </c>
    </row>
    <row r="21" spans="1:26" s="22" customFormat="1" ht="7.5" customHeight="1" x14ac:dyDescent="0.2">
      <c r="A21" s="191"/>
      <c r="B21" s="191"/>
      <c r="C21" s="191"/>
      <c r="D21" s="191"/>
      <c r="E21" s="191"/>
      <c r="F21" s="191"/>
      <c r="G21" s="191"/>
      <c r="H21" s="191"/>
      <c r="I21" s="191"/>
      <c r="J21" s="191"/>
      <c r="K21" s="191"/>
      <c r="L21" s="191"/>
      <c r="M21" s="192"/>
      <c r="N21" s="192"/>
      <c r="O21" s="192"/>
      <c r="P21" s="192"/>
      <c r="Q21" s="193"/>
      <c r="R21" s="75"/>
      <c r="S21" s="75"/>
      <c r="T21" s="75"/>
      <c r="U21" s="192"/>
      <c r="V21" s="192"/>
      <c r="W21" s="193"/>
      <c r="X21" s="75"/>
      <c r="Y21" s="75"/>
      <c r="Z21" s="75"/>
    </row>
    <row r="22" spans="1:26" s="22" customFormat="1" ht="15" customHeight="1" x14ac:dyDescent="0.25">
      <c r="A22" s="194" t="s">
        <v>74</v>
      </c>
      <c r="B22" s="144"/>
      <c r="C22" s="144"/>
      <c r="D22" s="144"/>
      <c r="E22" s="144"/>
      <c r="F22" s="144"/>
      <c r="G22" s="144"/>
      <c r="H22" s="144"/>
      <c r="I22" s="144"/>
      <c r="J22" s="144"/>
      <c r="K22" s="144"/>
      <c r="L22" s="144"/>
    </row>
    <row r="23" spans="1:26" ht="7.5" customHeight="1" x14ac:dyDescent="0.2">
      <c r="A23" s="12"/>
      <c r="B23" s="12"/>
      <c r="C23" s="12"/>
      <c r="D23" s="12"/>
      <c r="E23" s="12"/>
      <c r="F23" s="12"/>
      <c r="G23" s="12"/>
      <c r="H23" s="12"/>
      <c r="I23" s="12"/>
      <c r="J23" s="12"/>
      <c r="K23" s="12"/>
      <c r="L23" s="12"/>
    </row>
    <row r="24" spans="1:26" ht="15.75" customHeight="1" x14ac:dyDescent="0.2">
      <c r="A24" s="496" t="s">
        <v>43</v>
      </c>
      <c r="B24" s="634"/>
      <c r="C24" s="634"/>
      <c r="D24" s="634"/>
      <c r="E24" s="12"/>
      <c r="F24" s="12"/>
      <c r="G24" s="12"/>
      <c r="H24" s="12"/>
      <c r="I24" s="12"/>
      <c r="J24" s="12"/>
      <c r="K24" s="12"/>
      <c r="L24" s="12"/>
    </row>
    <row r="25" spans="1:26" s="180" customFormat="1" ht="13.5" customHeight="1" x14ac:dyDescent="0.2">
      <c r="A25" s="136" t="s">
        <v>44</v>
      </c>
      <c r="B25" s="411">
        <v>0</v>
      </c>
      <c r="C25" s="136" t="s">
        <v>49</v>
      </c>
      <c r="D25" s="412">
        <v>0</v>
      </c>
      <c r="E25" s="635" t="s">
        <v>375</v>
      </c>
      <c r="F25" s="636"/>
      <c r="G25" s="636"/>
      <c r="H25" s="636"/>
      <c r="I25" s="636"/>
      <c r="J25" s="636"/>
      <c r="K25" s="636"/>
      <c r="L25" s="636"/>
      <c r="M25" s="636"/>
      <c r="N25" s="636"/>
    </row>
    <row r="26" spans="1:26" s="180" customFormat="1" ht="13.5" customHeight="1" x14ac:dyDescent="0.2">
      <c r="A26" s="136" t="s">
        <v>45</v>
      </c>
      <c r="B26" s="411">
        <v>0</v>
      </c>
      <c r="C26" s="136" t="s">
        <v>12</v>
      </c>
      <c r="D26" s="412">
        <v>0</v>
      </c>
      <c r="E26" s="635"/>
      <c r="F26" s="636"/>
      <c r="G26" s="636"/>
      <c r="H26" s="636"/>
      <c r="I26" s="636"/>
      <c r="J26" s="636"/>
      <c r="K26" s="636"/>
      <c r="L26" s="636"/>
      <c r="M26" s="636"/>
      <c r="N26" s="636"/>
    </row>
    <row r="27" spans="1:26" s="180" customFormat="1" ht="13.5" customHeight="1" x14ac:dyDescent="0.2">
      <c r="A27" s="136" t="s">
        <v>46</v>
      </c>
      <c r="B27" s="411">
        <v>0</v>
      </c>
      <c r="C27" s="136" t="s">
        <v>13</v>
      </c>
      <c r="D27" s="412">
        <v>0</v>
      </c>
      <c r="E27" s="635" t="s">
        <v>3</v>
      </c>
      <c r="F27" s="636"/>
      <c r="G27" s="636"/>
      <c r="H27" s="636"/>
      <c r="I27" s="636"/>
      <c r="J27" s="636"/>
      <c r="K27" s="636"/>
      <c r="L27" s="636"/>
      <c r="M27" s="636"/>
      <c r="N27" s="636"/>
    </row>
    <row r="28" spans="1:26" s="180" customFormat="1" ht="13.5" customHeight="1" x14ac:dyDescent="0.2">
      <c r="A28" s="136" t="s">
        <v>11</v>
      </c>
      <c r="B28" s="411">
        <v>0</v>
      </c>
      <c r="C28" s="136" t="s">
        <v>50</v>
      </c>
      <c r="D28" s="412">
        <v>0</v>
      </c>
      <c r="E28" s="635" t="s">
        <v>356</v>
      </c>
      <c r="F28" s="636"/>
      <c r="G28" s="636"/>
      <c r="H28" s="636"/>
      <c r="I28" s="636"/>
      <c r="J28" s="636"/>
      <c r="K28" s="636"/>
      <c r="L28" s="636"/>
      <c r="M28" s="636"/>
      <c r="N28" s="636"/>
    </row>
    <row r="29" spans="1:26" s="180" customFormat="1" ht="13.5" customHeight="1" x14ac:dyDescent="0.2">
      <c r="A29" s="136" t="s">
        <v>47</v>
      </c>
      <c r="B29" s="411">
        <v>0</v>
      </c>
      <c r="C29" s="136" t="s">
        <v>14</v>
      </c>
      <c r="D29" s="412">
        <v>0</v>
      </c>
      <c r="E29" s="635"/>
      <c r="F29" s="636"/>
      <c r="G29" s="636"/>
      <c r="H29" s="636"/>
      <c r="I29" s="636"/>
      <c r="J29" s="636"/>
      <c r="K29" s="636"/>
      <c r="L29" s="636"/>
      <c r="M29" s="636"/>
      <c r="N29" s="636"/>
    </row>
    <row r="30" spans="1:26" s="180" customFormat="1" ht="13.5" customHeight="1" thickBot="1" x14ac:dyDescent="0.25">
      <c r="A30" s="136" t="s">
        <v>48</v>
      </c>
      <c r="B30" s="411">
        <v>0</v>
      </c>
      <c r="C30" s="136" t="s">
        <v>51</v>
      </c>
      <c r="D30" s="414">
        <v>0</v>
      </c>
      <c r="E30" s="635" t="s">
        <v>374</v>
      </c>
      <c r="F30" s="636"/>
      <c r="G30" s="636"/>
      <c r="H30" s="636"/>
      <c r="I30" s="636"/>
      <c r="J30" s="636"/>
      <c r="K30" s="636"/>
      <c r="L30" s="636"/>
      <c r="M30" s="636"/>
      <c r="N30" s="636"/>
    </row>
    <row r="31" spans="1:26" ht="13.5" customHeight="1" thickBot="1" x14ac:dyDescent="0.25">
      <c r="C31" s="195" t="s">
        <v>244</v>
      </c>
      <c r="D31" s="261">
        <f>SUM(B25:B30,D25:D30)</f>
        <v>0</v>
      </c>
      <c r="E31" s="635" t="s">
        <v>432</v>
      </c>
      <c r="F31" s="636"/>
      <c r="G31" s="636"/>
      <c r="H31" s="636"/>
      <c r="I31" s="636"/>
      <c r="J31" s="636"/>
      <c r="K31" s="636"/>
      <c r="L31" s="636"/>
      <c r="M31" s="636"/>
      <c r="N31" s="636"/>
    </row>
    <row r="32" spans="1:26" ht="6.75" customHeight="1" x14ac:dyDescent="0.2"/>
    <row r="33" spans="1:14" ht="12" customHeight="1" x14ac:dyDescent="0.2">
      <c r="A33" s="196" t="s">
        <v>96</v>
      </c>
      <c r="B33" s="22"/>
      <c r="C33" s="21"/>
      <c r="D33" s="22"/>
      <c r="E33" s="22"/>
      <c r="F33" s="22"/>
      <c r="G33" s="22"/>
      <c r="H33" s="22"/>
      <c r="I33" s="22"/>
      <c r="J33" s="22"/>
      <c r="K33" s="22"/>
      <c r="L33" s="22"/>
      <c r="M33" s="22"/>
    </row>
    <row r="34" spans="1:14" ht="47.25" customHeight="1" x14ac:dyDescent="0.2">
      <c r="A34" s="638"/>
      <c r="B34" s="639"/>
      <c r="C34" s="639"/>
      <c r="D34" s="639"/>
      <c r="E34" s="639"/>
      <c r="F34" s="639"/>
      <c r="G34" s="639"/>
      <c r="H34" s="639"/>
      <c r="I34" s="639"/>
      <c r="J34" s="639"/>
      <c r="K34" s="639"/>
      <c r="L34" s="639"/>
      <c r="M34" s="639"/>
      <c r="N34" s="640"/>
    </row>
    <row r="35" spans="1:14" ht="9.75" customHeight="1" x14ac:dyDescent="0.2">
      <c r="A35" s="144"/>
      <c r="B35" s="144"/>
      <c r="C35" s="144"/>
      <c r="D35" s="144"/>
      <c r="E35" s="144"/>
      <c r="F35" s="144"/>
      <c r="G35" s="144"/>
      <c r="H35" s="144"/>
      <c r="I35" s="144"/>
      <c r="J35" s="144"/>
      <c r="K35" s="144"/>
      <c r="L35" s="144"/>
      <c r="M35" s="22"/>
    </row>
    <row r="36" spans="1:14" ht="8.25" customHeight="1" x14ac:dyDescent="0.2">
      <c r="A36" s="146"/>
    </row>
    <row r="37" spans="1:14" ht="21.75" customHeight="1" x14ac:dyDescent="0.25">
      <c r="A37" s="148" t="s">
        <v>73</v>
      </c>
    </row>
    <row r="38" spans="1:14" ht="10.5" customHeight="1" x14ac:dyDescent="0.2"/>
    <row r="39" spans="1:14" ht="15" customHeight="1" x14ac:dyDescent="0.2">
      <c r="A39" s="86" t="s">
        <v>54</v>
      </c>
      <c r="B39" s="86" t="s">
        <v>20</v>
      </c>
      <c r="C39" s="614" t="s">
        <v>350</v>
      </c>
      <c r="D39" s="641"/>
      <c r="E39" s="641"/>
      <c r="F39" s="641"/>
      <c r="G39" s="641"/>
      <c r="H39" s="641"/>
      <c r="I39" s="617"/>
      <c r="J39" s="614" t="s">
        <v>70</v>
      </c>
      <c r="K39" s="621"/>
      <c r="L39" s="621"/>
      <c r="M39" s="637"/>
      <c r="N39" s="149"/>
    </row>
    <row r="40" spans="1:14" ht="27" customHeight="1" x14ac:dyDescent="0.2">
      <c r="A40" s="87"/>
      <c r="B40" s="87"/>
      <c r="C40" s="415" t="s">
        <v>63</v>
      </c>
      <c r="D40" s="415" t="s">
        <v>72</v>
      </c>
      <c r="E40" s="415" t="s">
        <v>64</v>
      </c>
      <c r="F40" s="614" t="s">
        <v>68</v>
      </c>
      <c r="G40" s="617"/>
      <c r="H40" s="415"/>
      <c r="I40" s="642"/>
      <c r="J40" s="609" t="s">
        <v>867</v>
      </c>
      <c r="K40" s="642" t="s">
        <v>71</v>
      </c>
      <c r="L40" s="607" t="s">
        <v>76</v>
      </c>
      <c r="M40" s="608"/>
    </row>
    <row r="41" spans="1:14" ht="15" customHeight="1" x14ac:dyDescent="0.2">
      <c r="A41" s="87"/>
      <c r="B41" s="88"/>
      <c r="C41" s="415"/>
      <c r="D41" s="415"/>
      <c r="E41" s="415"/>
      <c r="F41" s="415" t="s">
        <v>22</v>
      </c>
      <c r="G41" s="415" t="s">
        <v>23</v>
      </c>
      <c r="H41" s="415" t="s">
        <v>69</v>
      </c>
      <c r="I41" s="643"/>
      <c r="J41" s="610"/>
      <c r="K41" s="643"/>
      <c r="L41" s="644"/>
      <c r="M41" s="645"/>
    </row>
    <row r="42" spans="1:14" ht="15" customHeight="1" x14ac:dyDescent="0.2">
      <c r="A42" s="197" t="str">
        <f>'Methods&amp;Limits'!A81</f>
        <v>Cetane number</v>
      </c>
      <c r="B42" s="141" t="str">
        <f>'Methods&amp;Limits'!B81</f>
        <v>--</v>
      </c>
      <c r="C42" s="198" t="str">
        <f>'Methods&amp;Limits'!E81</f>
        <v>EN-ISO 5165</v>
      </c>
      <c r="D42" s="198">
        <f>'Methods&amp;Limits'!F81</f>
        <v>1998</v>
      </c>
      <c r="E42" s="199">
        <f>'Methods&amp;Limits'!G81</f>
        <v>4.3</v>
      </c>
      <c r="F42" s="199">
        <f>'Methods&amp;Limits'!H81</f>
        <v>48.463000000000001</v>
      </c>
      <c r="G42" s="199"/>
      <c r="H42" s="262" t="str">
        <f>IF(D14="","",IF(D14&lt;F42,"Yes",""))</f>
        <v>Yes</v>
      </c>
      <c r="I42" s="422"/>
      <c r="J42" s="274"/>
      <c r="K42" s="274"/>
      <c r="L42" s="625"/>
      <c r="M42" s="626"/>
    </row>
    <row r="43" spans="1:14" ht="15" customHeight="1" x14ac:dyDescent="0.2">
      <c r="A43" s="200" t="str">
        <f>'Methods&amp;Limits'!A82</f>
        <v>Density at 15 oC</v>
      </c>
      <c r="B43" s="201" t="str">
        <f>'Methods&amp;Limits'!B82</f>
        <v>kg/m3</v>
      </c>
      <c r="C43" s="198" t="str">
        <f>'Methods&amp;Limits'!E82</f>
        <v>EN-ISO 3675</v>
      </c>
      <c r="D43" s="198">
        <f>'Methods&amp;Limits'!F82</f>
        <v>1998</v>
      </c>
      <c r="E43" s="199">
        <f>'Methods&amp;Limits'!G82</f>
        <v>1.2</v>
      </c>
      <c r="F43" s="199">
        <f>'Methods&amp;Limits'!H82</f>
        <v>0</v>
      </c>
      <c r="G43" s="199">
        <f>'Methods&amp;Limits'!I82</f>
        <v>845.70799999999997</v>
      </c>
      <c r="H43" s="262" t="str">
        <f>IF(E15="","",IF(E15&gt;G43,"Yes",""))</f>
        <v/>
      </c>
      <c r="I43" s="422"/>
      <c r="J43" s="274"/>
      <c r="K43" s="274"/>
      <c r="L43" s="625"/>
      <c r="M43" s="626"/>
    </row>
    <row r="44" spans="1:14" ht="15" customHeight="1" x14ac:dyDescent="0.2">
      <c r="A44" s="202"/>
      <c r="B44" s="203"/>
      <c r="C44" s="198" t="str">
        <f>'Methods&amp;Limits'!E83</f>
        <v>EN-ISO 12185</v>
      </c>
      <c r="D44" s="198">
        <f>'Methods&amp;Limits'!F83</f>
        <v>1996</v>
      </c>
      <c r="E44" s="199">
        <f>'Methods&amp;Limits'!G83</f>
        <v>0.50847457627110937</v>
      </c>
      <c r="F44" s="199">
        <f>'Methods&amp;Limits'!H83</f>
        <v>0</v>
      </c>
      <c r="G44" s="199">
        <f>'Methods&amp;Limits'!I83</f>
        <v>845.3</v>
      </c>
      <c r="H44" s="262" t="str">
        <f>IF(E15="","",IF(E15&gt;G44,"Yes",""))</f>
        <v/>
      </c>
      <c r="I44" s="422"/>
      <c r="J44" s="274"/>
      <c r="K44" s="274"/>
      <c r="L44" s="625"/>
      <c r="M44" s="626"/>
    </row>
    <row r="45" spans="1:14" ht="15" customHeight="1" x14ac:dyDescent="0.2">
      <c r="A45" s="197" t="str">
        <f>'Methods&amp;Limits'!A84</f>
        <v>Distillation -- 95% Point</v>
      </c>
      <c r="B45" s="204" t="str">
        <f>'Methods&amp;Limits'!B84</f>
        <v>oC</v>
      </c>
      <c r="C45" s="198" t="str">
        <f>'Methods&amp;Limits'!E84</f>
        <v>EN-ISO 3405</v>
      </c>
      <c r="D45" s="198">
        <f>'Methods&amp;Limits'!F84</f>
        <v>2000</v>
      </c>
      <c r="E45" s="199">
        <f>'Methods&amp;Limits'!G84</f>
        <v>10</v>
      </c>
      <c r="F45" s="199">
        <f>'Methods&amp;Limits'!H84</f>
        <v>0</v>
      </c>
      <c r="G45" s="199">
        <f>'Methods&amp;Limits'!I84</f>
        <v>365.9</v>
      </c>
      <c r="H45" s="262" t="str">
        <f>IF(E16="","",IF(E16&gt;G45,"Yes",""))</f>
        <v/>
      </c>
      <c r="I45" s="422"/>
      <c r="J45" s="274"/>
      <c r="K45" s="274"/>
      <c r="L45" s="625"/>
      <c r="M45" s="626"/>
    </row>
    <row r="46" spans="1:14" ht="15" customHeight="1" x14ac:dyDescent="0.2">
      <c r="A46" s="200" t="str">
        <f>'Methods&amp;Limits'!A85</f>
        <v>Polycyclic aromatic hydrocarbons</v>
      </c>
      <c r="B46" s="201" t="str">
        <f>'Methods&amp;Limits'!B85</f>
        <v>% (m/m)</v>
      </c>
      <c r="C46" s="198" t="str">
        <f>'Methods&amp;Limits'!E85</f>
        <v>EN 12916</v>
      </c>
      <c r="D46" s="198">
        <f>'Methods&amp;Limits'!F85</f>
        <v>2006</v>
      </c>
      <c r="E46" s="199">
        <f>'Methods&amp;Limits'!G85</f>
        <v>1.9</v>
      </c>
      <c r="F46" s="199">
        <f>'Methods&amp;Limits'!H85</f>
        <v>0</v>
      </c>
      <c r="G46" s="199">
        <f>'Methods&amp;Limits'!I85</f>
        <v>12.121</v>
      </c>
      <c r="H46" s="262" t="str">
        <f>IF(E17="","",IF(E17&gt;G46,"Yes",""))</f>
        <v/>
      </c>
      <c r="I46" s="422"/>
      <c r="J46" s="274"/>
      <c r="K46" s="274"/>
      <c r="L46" s="625"/>
      <c r="M46" s="626"/>
    </row>
    <row r="47" spans="1:14" ht="15" customHeight="1" x14ac:dyDescent="0.2">
      <c r="A47" s="152" t="str">
        <f>'Methods&amp;Limits'!A86</f>
        <v>Sulphur content (sulphur free, from 2005)</v>
      </c>
      <c r="B47" s="212" t="str">
        <f>'Methods&amp;Limits'!B86</f>
        <v>mg/kg</v>
      </c>
      <c r="C47" s="211" t="str">
        <f>'Methods&amp;Limits'!E86</f>
        <v>EN-ISO 20846</v>
      </c>
      <c r="D47" s="198">
        <f>'Methods&amp;Limits'!F86</f>
        <v>2004</v>
      </c>
      <c r="E47" s="199">
        <f>'Methods&amp;Limits'!G86</f>
        <v>2.2000000000000002</v>
      </c>
      <c r="F47" s="199">
        <f>'Methods&amp;Limits'!H86</f>
        <v>0</v>
      </c>
      <c r="G47" s="199">
        <f>'Methods&amp;Limits'!I86</f>
        <v>11.298</v>
      </c>
      <c r="H47" s="262" t="str">
        <f>IF(E18="","",IF(E18&gt;G47,"Yes",""))</f>
        <v/>
      </c>
      <c r="I47" s="422"/>
      <c r="J47" s="274"/>
      <c r="K47" s="274"/>
      <c r="L47" s="625"/>
      <c r="M47" s="626"/>
    </row>
    <row r="48" spans="1:14" ht="15" customHeight="1" x14ac:dyDescent="0.2">
      <c r="A48" s="155"/>
      <c r="B48" s="213"/>
      <c r="C48" s="271" t="str">
        <f>'Methods&amp;Limits'!E87</f>
        <v>EN-ISO 20884</v>
      </c>
      <c r="D48" s="198">
        <f>'Methods&amp;Limits'!F87</f>
        <v>2004</v>
      </c>
      <c r="E48" s="199">
        <f>'Methods&amp;Limits'!G87</f>
        <v>3.1</v>
      </c>
      <c r="F48" s="199">
        <f>'Methods&amp;Limits'!H87</f>
        <v>0</v>
      </c>
      <c r="G48" s="199">
        <f>'Methods&amp;Limits'!I87</f>
        <v>11.829000000000001</v>
      </c>
      <c r="H48" s="262" t="str">
        <f>IF(E18="","",IF(E18&gt;G48,"Yes",""))</f>
        <v/>
      </c>
      <c r="I48" s="422"/>
      <c r="J48" s="274"/>
      <c r="K48" s="274"/>
      <c r="L48" s="625"/>
      <c r="M48" s="626"/>
    </row>
    <row r="49" spans="1:13" ht="15" customHeight="1" x14ac:dyDescent="0.2">
      <c r="A49" s="188" t="str">
        <f>'Methods&amp;Limits'!A88</f>
        <v>FAME Content</v>
      </c>
      <c r="B49" s="189" t="str">
        <f>'Methods&amp;Limits'!B88</f>
        <v>% V/V</v>
      </c>
      <c r="C49" s="198" t="str">
        <f>'Methods&amp;Limits'!E88</f>
        <v>EN14078</v>
      </c>
      <c r="D49" s="198">
        <f>'Methods&amp;Limits'!F88</f>
        <v>2009</v>
      </c>
      <c r="E49" s="199">
        <f>'Methods&amp;Limits'!G88</f>
        <v>0.5</v>
      </c>
      <c r="F49" s="199">
        <f>'Methods&amp;Limits'!H88</f>
        <v>0</v>
      </c>
      <c r="G49" s="199">
        <f>'Methods&amp;Limits'!I88</f>
        <v>7.2949999999999999</v>
      </c>
      <c r="H49" s="262" t="str">
        <f>IF(E19="","",IF(E19&gt;G49,"Yes",""))</f>
        <v/>
      </c>
      <c r="I49" s="422"/>
      <c r="J49" s="274"/>
      <c r="K49" s="274"/>
      <c r="L49" s="625"/>
      <c r="M49" s="626"/>
    </row>
    <row r="50" spans="1:13" x14ac:dyDescent="0.2">
      <c r="A50" s="627" t="str">
        <f>'Methods&amp;Limits'!A89</f>
        <v>Manganese</v>
      </c>
      <c r="B50" s="629" t="str">
        <f>'Methods&amp;Limits'!B89</f>
        <v>mg/l</v>
      </c>
      <c r="C50" s="275" t="s">
        <v>430</v>
      </c>
      <c r="D50" s="198">
        <v>2011</v>
      </c>
      <c r="E50" s="273">
        <f>'Methods&amp;Limits'!G89</f>
        <v>1.53</v>
      </c>
      <c r="F50" s="199">
        <f>'Methods&amp;Limits'!H89</f>
        <v>0</v>
      </c>
      <c r="G50" s="389">
        <f>'Methods&amp;Limits'!I89</f>
        <v>2.9026999999999998</v>
      </c>
      <c r="H50" s="262" t="str">
        <f>IF(E20="","",IF(E20&gt;G50,"Yes",""))</f>
        <v/>
      </c>
      <c r="I50" s="422"/>
      <c r="J50" s="274"/>
      <c r="K50" s="274"/>
      <c r="L50" s="625"/>
      <c r="M50" s="626"/>
    </row>
    <row r="51" spans="1:13" x14ac:dyDescent="0.2">
      <c r="A51" s="628"/>
      <c r="B51" s="630"/>
      <c r="C51" s="275" t="s">
        <v>431</v>
      </c>
      <c r="D51" s="272">
        <f>'Methods&amp;Limits'!F89</f>
        <v>2011</v>
      </c>
      <c r="E51" s="273">
        <f>'Methods&amp;Limits'!G90</f>
        <v>1.76</v>
      </c>
      <c r="F51" s="389">
        <f>'Methods&amp;Limits'!H89</f>
        <v>0</v>
      </c>
      <c r="G51" s="389">
        <f>'Methods&amp;Limits'!I90</f>
        <v>3.0384000000000002</v>
      </c>
      <c r="H51" s="262" t="str">
        <f>IF(E20="","",IF(E20&gt;G51,"Yes",""))</f>
        <v/>
      </c>
      <c r="I51" s="422"/>
      <c r="J51" s="274"/>
      <c r="K51" s="274"/>
      <c r="L51" s="625"/>
      <c r="M51" s="626"/>
    </row>
    <row r="52" spans="1:13" ht="15" customHeight="1" x14ac:dyDescent="0.2"/>
    <row r="53" spans="1:13" x14ac:dyDescent="0.2"/>
  </sheetData>
  <sheetProtection algorithmName="SHA-512" hashValue="bg90CIBEt5Q4J/RtW5IhY842tsWMYv6ikQJcUVFqkGZOzkatAb3yX7ubq8qh2ntE44KQcO4xTS3bEWrZokORSg==" saltValue="SBKEBdvMBMtLNebhtolsTA==" spinCount="100000" sheet="1" objects="1" scenarios="1" sort="0"/>
  <mergeCells count="39">
    <mergeCell ref="L48:M48"/>
    <mergeCell ref="L49:M49"/>
    <mergeCell ref="A50:A51"/>
    <mergeCell ref="B50:B51"/>
    <mergeCell ref="L51:M51"/>
    <mergeCell ref="L50:M50"/>
    <mergeCell ref="L47:M47"/>
    <mergeCell ref="A34:N34"/>
    <mergeCell ref="C39:I39"/>
    <mergeCell ref="J39:M39"/>
    <mergeCell ref="F40:G40"/>
    <mergeCell ref="I40:I41"/>
    <mergeCell ref="J40:J41"/>
    <mergeCell ref="K40:K41"/>
    <mergeCell ref="L40:M41"/>
    <mergeCell ref="L42:M42"/>
    <mergeCell ref="L43:M43"/>
    <mergeCell ref="L44:M44"/>
    <mergeCell ref="L45:M45"/>
    <mergeCell ref="L46:M46"/>
    <mergeCell ref="E31:N31"/>
    <mergeCell ref="C11:K12"/>
    <mergeCell ref="L11:O11"/>
    <mergeCell ref="P11:Q11"/>
    <mergeCell ref="L12:M12"/>
    <mergeCell ref="N12:O12"/>
    <mergeCell ref="P12:Q12"/>
    <mergeCell ref="A24:D24"/>
    <mergeCell ref="E25:N26"/>
    <mergeCell ref="E27:N27"/>
    <mergeCell ref="E28:N29"/>
    <mergeCell ref="E30:N30"/>
    <mergeCell ref="B3:D3"/>
    <mergeCell ref="G3:Q10"/>
    <mergeCell ref="B4:D4"/>
    <mergeCell ref="B5:D5"/>
    <mergeCell ref="B6:D6"/>
    <mergeCell ref="B7:D7"/>
    <mergeCell ref="B8:D8"/>
  </mergeCells>
  <dataValidations count="2">
    <dataValidation type="whole" operator="greaterThanOrEqual" allowBlank="1" showInputMessage="1" showErrorMessage="1" sqref="C14:C20 I14:I20 B25:B30 D25:D30">
      <formula1>0</formula1>
    </dataValidation>
    <dataValidation type="decimal" operator="greaterThanOrEqual" allowBlank="1" showInputMessage="1" showErrorMessage="1" sqref="D14:H20 J14:M20">
      <formula1>0</formula1>
    </dataValidation>
  </dataValidations>
  <hyperlinks>
    <hyperlink ref="R1" location="'Submission Report'!A1" display="&lt;-- GO BACK"/>
  </hyperlinks>
  <pageMargins left="0.75" right="0.75" top="1" bottom="1" header="0.4921259845" footer="0.4921259845"/>
  <pageSetup paperSize="9" scale="52" fitToHeight="2" orientation="landscape" r:id="rId1"/>
  <headerFooter alignWithMargins="0">
    <oddHeader>&amp;L&amp;F&amp;C&amp;A</oddHeader>
    <oddFooter>&amp;LTemplate v3 ext&amp;CPage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V75"/>
  <sheetViews>
    <sheetView showGridLines="0" topLeftCell="A4" zoomScaleNormal="100" workbookViewId="0">
      <selection sqref="A1:XFD1048576"/>
    </sheetView>
  </sheetViews>
  <sheetFormatPr defaultColWidth="0" defaultRowHeight="12.75" zeroHeight="1" x14ac:dyDescent="0.2"/>
  <cols>
    <col min="1" max="23" width="9.140625" style="293" customWidth="1"/>
    <col min="24" max="16384" width="0" style="293" hidden="1"/>
  </cols>
  <sheetData>
    <row r="1" spans="1:22" ht="12.75" customHeight="1" x14ac:dyDescent="0.2">
      <c r="A1" s="473" t="s">
        <v>428</v>
      </c>
      <c r="B1" s="473"/>
      <c r="C1" s="473"/>
      <c r="D1" s="473"/>
      <c r="E1" s="473"/>
      <c r="F1" s="473"/>
      <c r="G1" s="473"/>
      <c r="H1" s="473"/>
      <c r="I1" s="473"/>
      <c r="J1" s="473"/>
      <c r="K1" s="473"/>
      <c r="L1" s="473"/>
      <c r="M1" s="473"/>
      <c r="N1" s="473"/>
      <c r="O1" s="473"/>
      <c r="P1" s="473"/>
      <c r="Q1" s="473"/>
      <c r="R1" s="473"/>
      <c r="S1" s="473"/>
      <c r="T1" s="473"/>
      <c r="U1" s="473"/>
      <c r="V1" s="473"/>
    </row>
    <row r="2" spans="1:22" ht="12.75" customHeight="1" x14ac:dyDescent="0.2">
      <c r="A2" s="473"/>
      <c r="B2" s="473"/>
      <c r="C2" s="473"/>
      <c r="D2" s="473"/>
      <c r="E2" s="473"/>
      <c r="F2" s="473"/>
      <c r="G2" s="473"/>
      <c r="H2" s="473"/>
      <c r="I2" s="473"/>
      <c r="J2" s="473"/>
      <c r="K2" s="473"/>
      <c r="L2" s="473"/>
      <c r="M2" s="473"/>
      <c r="N2" s="473"/>
      <c r="O2" s="473"/>
      <c r="P2" s="473"/>
      <c r="Q2" s="473"/>
      <c r="R2" s="473"/>
      <c r="S2" s="473"/>
      <c r="T2" s="473"/>
      <c r="U2" s="473"/>
      <c r="V2" s="473"/>
    </row>
    <row r="3" spans="1:22" ht="12.75" customHeight="1" x14ac:dyDescent="0.2">
      <c r="A3" s="473"/>
      <c r="B3" s="473"/>
      <c r="C3" s="473"/>
      <c r="D3" s="473"/>
      <c r="E3" s="473"/>
      <c r="F3" s="473"/>
      <c r="G3" s="473"/>
      <c r="H3" s="473"/>
      <c r="I3" s="473"/>
      <c r="J3" s="473"/>
      <c r="K3" s="473"/>
      <c r="L3" s="473"/>
      <c r="M3" s="473"/>
      <c r="N3" s="473"/>
      <c r="O3" s="473"/>
      <c r="P3" s="473"/>
      <c r="Q3" s="473"/>
      <c r="R3" s="473"/>
      <c r="S3" s="473"/>
      <c r="T3" s="473"/>
      <c r="U3" s="473"/>
      <c r="V3" s="473"/>
    </row>
    <row r="4" spans="1:22" ht="12.75" customHeight="1" x14ac:dyDescent="0.2">
      <c r="A4" s="473"/>
      <c r="B4" s="473"/>
      <c r="C4" s="473"/>
      <c r="D4" s="473"/>
      <c r="E4" s="473"/>
      <c r="F4" s="473"/>
      <c r="G4" s="473"/>
      <c r="H4" s="473"/>
      <c r="I4" s="473"/>
      <c r="J4" s="473"/>
      <c r="K4" s="473"/>
      <c r="L4" s="473"/>
      <c r="M4" s="473"/>
      <c r="N4" s="473"/>
      <c r="O4" s="473"/>
      <c r="P4" s="473"/>
      <c r="Q4" s="473"/>
      <c r="R4" s="473"/>
      <c r="S4" s="473"/>
      <c r="T4" s="473"/>
      <c r="U4" s="473"/>
      <c r="V4" s="473"/>
    </row>
    <row r="5" spans="1:22" ht="12.75" customHeight="1" x14ac:dyDescent="0.2">
      <c r="A5" s="473"/>
      <c r="B5" s="473"/>
      <c r="C5" s="473"/>
      <c r="D5" s="473"/>
      <c r="E5" s="473"/>
      <c r="F5" s="473"/>
      <c r="G5" s="473"/>
      <c r="H5" s="473"/>
      <c r="I5" s="473"/>
      <c r="J5" s="473"/>
      <c r="K5" s="473"/>
      <c r="L5" s="473"/>
      <c r="M5" s="473"/>
      <c r="N5" s="473"/>
      <c r="O5" s="473"/>
      <c r="P5" s="473"/>
      <c r="Q5" s="473"/>
      <c r="R5" s="473"/>
      <c r="S5" s="473"/>
      <c r="T5" s="473"/>
      <c r="U5" s="473"/>
      <c r="V5" s="473"/>
    </row>
    <row r="6" spans="1:22" ht="12.75" customHeight="1" x14ac:dyDescent="0.2">
      <c r="A6" s="473"/>
      <c r="B6" s="473"/>
      <c r="C6" s="473"/>
      <c r="D6" s="473"/>
      <c r="E6" s="473"/>
      <c r="F6" s="473"/>
      <c r="G6" s="473"/>
      <c r="H6" s="473"/>
      <c r="I6" s="473"/>
      <c r="J6" s="473"/>
      <c r="K6" s="473"/>
      <c r="L6" s="473"/>
      <c r="M6" s="473"/>
      <c r="N6" s="473"/>
      <c r="O6" s="473"/>
      <c r="P6" s="473"/>
      <c r="Q6" s="473"/>
      <c r="R6" s="473"/>
      <c r="S6" s="473"/>
      <c r="T6" s="473"/>
      <c r="U6" s="473"/>
      <c r="V6" s="473"/>
    </row>
    <row r="7" spans="1:22" ht="12.75" customHeight="1" x14ac:dyDescent="0.2">
      <c r="A7" s="473"/>
      <c r="B7" s="473"/>
      <c r="C7" s="473"/>
      <c r="D7" s="473"/>
      <c r="E7" s="473"/>
      <c r="F7" s="473"/>
      <c r="G7" s="473"/>
      <c r="H7" s="473"/>
      <c r="I7" s="473"/>
      <c r="J7" s="473"/>
      <c r="K7" s="473"/>
      <c r="L7" s="473"/>
      <c r="M7" s="473"/>
      <c r="N7" s="473"/>
      <c r="O7" s="473"/>
      <c r="P7" s="473"/>
      <c r="Q7" s="473"/>
      <c r="R7" s="473"/>
      <c r="S7" s="473"/>
      <c r="T7" s="473"/>
      <c r="U7" s="473"/>
      <c r="V7" s="473"/>
    </row>
    <row r="8" spans="1:22" ht="12.75" customHeight="1" x14ac:dyDescent="0.2">
      <c r="A8" s="473"/>
      <c r="B8" s="473"/>
      <c r="C8" s="473"/>
      <c r="D8" s="473"/>
      <c r="E8" s="473"/>
      <c r="F8" s="473"/>
      <c r="G8" s="473"/>
      <c r="H8" s="473"/>
      <c r="I8" s="473"/>
      <c r="J8" s="473"/>
      <c r="K8" s="473"/>
      <c r="L8" s="473"/>
      <c r="M8" s="473"/>
      <c r="N8" s="473"/>
      <c r="O8" s="473"/>
      <c r="P8" s="473"/>
      <c r="Q8" s="473"/>
      <c r="R8" s="473"/>
      <c r="S8" s="473"/>
      <c r="T8" s="473"/>
      <c r="U8" s="473"/>
      <c r="V8" s="473"/>
    </row>
    <row r="9" spans="1:22" ht="12.75" customHeight="1" x14ac:dyDescent="0.2">
      <c r="A9" s="473"/>
      <c r="B9" s="473"/>
      <c r="C9" s="473"/>
      <c r="D9" s="473"/>
      <c r="E9" s="473"/>
      <c r="F9" s="473"/>
      <c r="G9" s="473"/>
      <c r="H9" s="473"/>
      <c r="I9" s="473"/>
      <c r="J9" s="473"/>
      <c r="K9" s="473"/>
      <c r="L9" s="473"/>
      <c r="M9" s="473"/>
      <c r="N9" s="473"/>
      <c r="O9" s="473"/>
      <c r="P9" s="473"/>
      <c r="Q9" s="473"/>
      <c r="R9" s="473"/>
      <c r="S9" s="473"/>
      <c r="T9" s="473"/>
      <c r="U9" s="473"/>
      <c r="V9" s="473"/>
    </row>
    <row r="10" spans="1:22" ht="12.75" customHeight="1" x14ac:dyDescent="0.2">
      <c r="A10" s="473"/>
      <c r="B10" s="473"/>
      <c r="C10" s="473"/>
      <c r="D10" s="473"/>
      <c r="E10" s="473"/>
      <c r="F10" s="473"/>
      <c r="G10" s="473"/>
      <c r="H10" s="473"/>
      <c r="I10" s="473"/>
      <c r="J10" s="473"/>
      <c r="K10" s="473"/>
      <c r="L10" s="473"/>
      <c r="M10" s="473"/>
      <c r="N10" s="473"/>
      <c r="O10" s="473"/>
      <c r="P10" s="473"/>
      <c r="Q10" s="473"/>
      <c r="R10" s="473"/>
      <c r="S10" s="473"/>
      <c r="T10" s="473"/>
      <c r="U10" s="473"/>
      <c r="V10" s="473"/>
    </row>
    <row r="11" spans="1:22" ht="12.75" customHeight="1" x14ac:dyDescent="0.2">
      <c r="A11" s="473"/>
      <c r="B11" s="473"/>
      <c r="C11" s="473"/>
      <c r="D11" s="473"/>
      <c r="E11" s="473"/>
      <c r="F11" s="473"/>
      <c r="G11" s="473"/>
      <c r="H11" s="473"/>
      <c r="I11" s="473"/>
      <c r="J11" s="473"/>
      <c r="K11" s="473"/>
      <c r="L11" s="473"/>
      <c r="M11" s="473"/>
      <c r="N11" s="473"/>
      <c r="O11" s="473"/>
      <c r="P11" s="473"/>
      <c r="Q11" s="473"/>
      <c r="R11" s="473"/>
      <c r="S11" s="473"/>
      <c r="T11" s="473"/>
      <c r="U11" s="473"/>
      <c r="V11" s="473"/>
    </row>
    <row r="12" spans="1:22" ht="12.75" customHeight="1" x14ac:dyDescent="0.2">
      <c r="A12" s="473"/>
      <c r="B12" s="473"/>
      <c r="C12" s="473"/>
      <c r="D12" s="473"/>
      <c r="E12" s="473"/>
      <c r="F12" s="473"/>
      <c r="G12" s="473"/>
      <c r="H12" s="473"/>
      <c r="I12" s="473"/>
      <c r="J12" s="473"/>
      <c r="K12" s="473"/>
      <c r="L12" s="473"/>
      <c r="M12" s="473"/>
      <c r="N12" s="473"/>
      <c r="O12" s="473"/>
      <c r="P12" s="473"/>
      <c r="Q12" s="473"/>
      <c r="R12" s="473"/>
      <c r="S12" s="473"/>
      <c r="T12" s="473"/>
      <c r="U12" s="473"/>
      <c r="V12" s="473"/>
    </row>
    <row r="13" spans="1:22" ht="12.75" customHeight="1" x14ac:dyDescent="0.2">
      <c r="A13" s="473"/>
      <c r="B13" s="473"/>
      <c r="C13" s="473"/>
      <c r="D13" s="473"/>
      <c r="E13" s="473"/>
      <c r="F13" s="473"/>
      <c r="G13" s="473"/>
      <c r="H13" s="473"/>
      <c r="I13" s="473"/>
      <c r="J13" s="473"/>
      <c r="K13" s="473"/>
      <c r="L13" s="473"/>
      <c r="M13" s="473"/>
      <c r="N13" s="473"/>
      <c r="O13" s="473"/>
      <c r="P13" s="473"/>
      <c r="Q13" s="473"/>
      <c r="R13" s="473"/>
      <c r="S13" s="473"/>
      <c r="T13" s="473"/>
      <c r="U13" s="473"/>
      <c r="V13" s="473"/>
    </row>
    <row r="14" spans="1:22" ht="12.75" customHeight="1" x14ac:dyDescent="0.2">
      <c r="A14" s="473"/>
      <c r="B14" s="473"/>
      <c r="C14" s="473"/>
      <c r="D14" s="473"/>
      <c r="E14" s="473"/>
      <c r="F14" s="473"/>
      <c r="G14" s="473"/>
      <c r="H14" s="473"/>
      <c r="I14" s="473"/>
      <c r="J14" s="473"/>
      <c r="K14" s="473"/>
      <c r="L14" s="473"/>
      <c r="M14" s="473"/>
      <c r="N14" s="473"/>
      <c r="O14" s="473"/>
      <c r="P14" s="473"/>
      <c r="Q14" s="473"/>
      <c r="R14" s="473"/>
      <c r="S14" s="473"/>
      <c r="T14" s="473"/>
      <c r="U14" s="473"/>
      <c r="V14" s="473"/>
    </row>
    <row r="15" spans="1:22" ht="12.75" customHeight="1" x14ac:dyDescent="0.2">
      <c r="A15" s="473"/>
      <c r="B15" s="473"/>
      <c r="C15" s="473"/>
      <c r="D15" s="473"/>
      <c r="E15" s="473"/>
      <c r="F15" s="473"/>
      <c r="G15" s="473"/>
      <c r="H15" s="473"/>
      <c r="I15" s="473"/>
      <c r="J15" s="473"/>
      <c r="K15" s="473"/>
      <c r="L15" s="473"/>
      <c r="M15" s="473"/>
      <c r="N15" s="473"/>
      <c r="O15" s="473"/>
      <c r="P15" s="473"/>
      <c r="Q15" s="473"/>
      <c r="R15" s="473"/>
      <c r="S15" s="473"/>
      <c r="T15" s="473"/>
      <c r="U15" s="473"/>
      <c r="V15" s="473"/>
    </row>
    <row r="16" spans="1:22" ht="12.75" customHeight="1" x14ac:dyDescent="0.2">
      <c r="A16" s="473"/>
      <c r="B16" s="473"/>
      <c r="C16" s="473"/>
      <c r="D16" s="473"/>
      <c r="E16" s="473"/>
      <c r="F16" s="473"/>
      <c r="G16" s="473"/>
      <c r="H16" s="473"/>
      <c r="I16" s="473"/>
      <c r="J16" s="473"/>
      <c r="K16" s="473"/>
      <c r="L16" s="473"/>
      <c r="M16" s="473"/>
      <c r="N16" s="473"/>
      <c r="O16" s="473"/>
      <c r="P16" s="473"/>
      <c r="Q16" s="473"/>
      <c r="R16" s="473"/>
      <c r="S16" s="473"/>
      <c r="T16" s="473"/>
      <c r="U16" s="473"/>
      <c r="V16" s="473"/>
    </row>
    <row r="17" spans="1:22" ht="12.75" customHeight="1" x14ac:dyDescent="0.2">
      <c r="A17" s="473"/>
      <c r="B17" s="473"/>
      <c r="C17" s="473"/>
      <c r="D17" s="473"/>
      <c r="E17" s="473"/>
      <c r="F17" s="473"/>
      <c r="G17" s="473"/>
      <c r="H17" s="473"/>
      <c r="I17" s="473"/>
      <c r="J17" s="473"/>
      <c r="K17" s="473"/>
      <c r="L17" s="473"/>
      <c r="M17" s="473"/>
      <c r="N17" s="473"/>
      <c r="O17" s="473"/>
      <c r="P17" s="473"/>
      <c r="Q17" s="473"/>
      <c r="R17" s="473"/>
      <c r="S17" s="473"/>
      <c r="T17" s="473"/>
      <c r="U17" s="473"/>
      <c r="V17" s="473"/>
    </row>
    <row r="18" spans="1:22" ht="12.75" customHeight="1" x14ac:dyDescent="0.2">
      <c r="A18" s="473"/>
      <c r="B18" s="473"/>
      <c r="C18" s="473"/>
      <c r="D18" s="473"/>
      <c r="E18" s="473"/>
      <c r="F18" s="473"/>
      <c r="G18" s="473"/>
      <c r="H18" s="473"/>
      <c r="I18" s="473"/>
      <c r="J18" s="473"/>
      <c r="K18" s="473"/>
      <c r="L18" s="473"/>
      <c r="M18" s="473"/>
      <c r="N18" s="473"/>
      <c r="O18" s="473"/>
      <c r="P18" s="473"/>
      <c r="Q18" s="473"/>
      <c r="R18" s="473"/>
      <c r="S18" s="473"/>
      <c r="T18" s="473"/>
      <c r="U18" s="473"/>
      <c r="V18" s="473"/>
    </row>
    <row r="19" spans="1:22" ht="12.75" customHeight="1" x14ac:dyDescent="0.2">
      <c r="A19" s="473"/>
      <c r="B19" s="473"/>
      <c r="C19" s="473"/>
      <c r="D19" s="473"/>
      <c r="E19" s="473"/>
      <c r="F19" s="473"/>
      <c r="G19" s="473"/>
      <c r="H19" s="473"/>
      <c r="I19" s="473"/>
      <c r="J19" s="473"/>
      <c r="K19" s="473"/>
      <c r="L19" s="473"/>
      <c r="M19" s="473"/>
      <c r="N19" s="473"/>
      <c r="O19" s="473"/>
      <c r="P19" s="473"/>
      <c r="Q19" s="473"/>
      <c r="R19" s="473"/>
      <c r="S19" s="473"/>
      <c r="T19" s="473"/>
      <c r="U19" s="473"/>
      <c r="V19" s="473"/>
    </row>
    <row r="20" spans="1:22" ht="12.75" customHeight="1" x14ac:dyDescent="0.2">
      <c r="A20" s="473"/>
      <c r="B20" s="473"/>
      <c r="C20" s="473"/>
      <c r="D20" s="473"/>
      <c r="E20" s="473"/>
      <c r="F20" s="473"/>
      <c r="G20" s="473"/>
      <c r="H20" s="473"/>
      <c r="I20" s="473"/>
      <c r="J20" s="473"/>
      <c r="K20" s="473"/>
      <c r="L20" s="473"/>
      <c r="M20" s="473"/>
      <c r="N20" s="473"/>
      <c r="O20" s="473"/>
      <c r="P20" s="473"/>
      <c r="Q20" s="473"/>
      <c r="R20" s="473"/>
      <c r="S20" s="473"/>
      <c r="T20" s="473"/>
      <c r="U20" s="473"/>
      <c r="V20" s="473"/>
    </row>
    <row r="21" spans="1:22" ht="12.75" customHeight="1" x14ac:dyDescent="0.2">
      <c r="A21" s="473"/>
      <c r="B21" s="473"/>
      <c r="C21" s="473"/>
      <c r="D21" s="473"/>
      <c r="E21" s="473"/>
      <c r="F21" s="473"/>
      <c r="G21" s="473"/>
      <c r="H21" s="473"/>
      <c r="I21" s="473"/>
      <c r="J21" s="473"/>
      <c r="K21" s="473"/>
      <c r="L21" s="473"/>
      <c r="M21" s="473"/>
      <c r="N21" s="473"/>
      <c r="O21" s="473"/>
      <c r="P21" s="473"/>
      <c r="Q21" s="473"/>
      <c r="R21" s="473"/>
      <c r="S21" s="473"/>
      <c r="T21" s="473"/>
      <c r="U21" s="473"/>
      <c r="V21" s="473"/>
    </row>
    <row r="22" spans="1:22" ht="12.75" customHeight="1" x14ac:dyDescent="0.2">
      <c r="A22" s="473"/>
      <c r="B22" s="473"/>
      <c r="C22" s="473"/>
      <c r="D22" s="473"/>
      <c r="E22" s="473"/>
      <c r="F22" s="473"/>
      <c r="G22" s="473"/>
      <c r="H22" s="473"/>
      <c r="I22" s="473"/>
      <c r="J22" s="473"/>
      <c r="K22" s="473"/>
      <c r="L22" s="473"/>
      <c r="M22" s="473"/>
      <c r="N22" s="473"/>
      <c r="O22" s="473"/>
      <c r="P22" s="473"/>
      <c r="Q22" s="473"/>
      <c r="R22" s="473"/>
      <c r="S22" s="473"/>
      <c r="T22" s="473"/>
      <c r="U22" s="473"/>
      <c r="V22" s="473"/>
    </row>
    <row r="23" spans="1:22" ht="12.75" customHeight="1" x14ac:dyDescent="0.2">
      <c r="A23" s="473"/>
      <c r="B23" s="473"/>
      <c r="C23" s="473"/>
      <c r="D23" s="473"/>
      <c r="E23" s="473"/>
      <c r="F23" s="473"/>
      <c r="G23" s="473"/>
      <c r="H23" s="473"/>
      <c r="I23" s="473"/>
      <c r="J23" s="473"/>
      <c r="K23" s="473"/>
      <c r="L23" s="473"/>
      <c r="M23" s="473"/>
      <c r="N23" s="473"/>
      <c r="O23" s="473"/>
      <c r="P23" s="473"/>
      <c r="Q23" s="473"/>
      <c r="R23" s="473"/>
      <c r="S23" s="473"/>
      <c r="T23" s="473"/>
      <c r="U23" s="473"/>
      <c r="V23" s="473"/>
    </row>
    <row r="24" spans="1:22" ht="12.75" customHeight="1" x14ac:dyDescent="0.2">
      <c r="A24" s="473"/>
      <c r="B24" s="473"/>
      <c r="C24" s="473"/>
      <c r="D24" s="473"/>
      <c r="E24" s="473"/>
      <c r="F24" s="473"/>
      <c r="G24" s="473"/>
      <c r="H24" s="473"/>
      <c r="I24" s="473"/>
      <c r="J24" s="473"/>
      <c r="K24" s="473"/>
      <c r="L24" s="473"/>
      <c r="M24" s="473"/>
      <c r="N24" s="473"/>
      <c r="O24" s="473"/>
      <c r="P24" s="473"/>
      <c r="Q24" s="473"/>
      <c r="R24" s="473"/>
      <c r="S24" s="473"/>
      <c r="T24" s="473"/>
      <c r="U24" s="473"/>
      <c r="V24" s="473"/>
    </row>
    <row r="25" spans="1:22" ht="12.75" customHeight="1" x14ac:dyDescent="0.2">
      <c r="A25" s="473"/>
      <c r="B25" s="473"/>
      <c r="C25" s="473"/>
      <c r="D25" s="473"/>
      <c r="E25" s="473"/>
      <c r="F25" s="473"/>
      <c r="G25" s="473"/>
      <c r="H25" s="473"/>
      <c r="I25" s="473"/>
      <c r="J25" s="473"/>
      <c r="K25" s="473"/>
      <c r="L25" s="473"/>
      <c r="M25" s="473"/>
      <c r="N25" s="473"/>
      <c r="O25" s="473"/>
      <c r="P25" s="473"/>
      <c r="Q25" s="473"/>
      <c r="R25" s="473"/>
      <c r="S25" s="473"/>
      <c r="T25" s="473"/>
      <c r="U25" s="473"/>
      <c r="V25" s="473"/>
    </row>
    <row r="26" spans="1:22" ht="12.75" customHeight="1" x14ac:dyDescent="0.2">
      <c r="A26" s="473"/>
      <c r="B26" s="473"/>
      <c r="C26" s="473"/>
      <c r="D26" s="473"/>
      <c r="E26" s="473"/>
      <c r="F26" s="473"/>
      <c r="G26" s="473"/>
      <c r="H26" s="473"/>
      <c r="I26" s="473"/>
      <c r="J26" s="473"/>
      <c r="K26" s="473"/>
      <c r="L26" s="473"/>
      <c r="M26" s="473"/>
      <c r="N26" s="473"/>
      <c r="O26" s="473"/>
      <c r="P26" s="473"/>
      <c r="Q26" s="473"/>
      <c r="R26" s="473"/>
      <c r="S26" s="473"/>
      <c r="T26" s="473"/>
      <c r="U26" s="473"/>
      <c r="V26" s="473"/>
    </row>
    <row r="27" spans="1:22" ht="12.75" customHeight="1" x14ac:dyDescent="0.2">
      <c r="A27" s="473"/>
      <c r="B27" s="473"/>
      <c r="C27" s="473"/>
      <c r="D27" s="473"/>
      <c r="E27" s="473"/>
      <c r="F27" s="473"/>
      <c r="G27" s="473"/>
      <c r="H27" s="473"/>
      <c r="I27" s="473"/>
      <c r="J27" s="473"/>
      <c r="K27" s="473"/>
      <c r="L27" s="473"/>
      <c r="M27" s="473"/>
      <c r="N27" s="473"/>
      <c r="O27" s="473"/>
      <c r="P27" s="473"/>
      <c r="Q27" s="473"/>
      <c r="R27" s="473"/>
      <c r="S27" s="473"/>
      <c r="T27" s="473"/>
      <c r="U27" s="473"/>
      <c r="V27" s="473"/>
    </row>
    <row r="28" spans="1:22" ht="12.75" customHeight="1" x14ac:dyDescent="0.2">
      <c r="A28" s="473"/>
      <c r="B28" s="473"/>
      <c r="C28" s="473"/>
      <c r="D28" s="473"/>
      <c r="E28" s="473"/>
      <c r="F28" s="473"/>
      <c r="G28" s="473"/>
      <c r="H28" s="473"/>
      <c r="I28" s="473"/>
      <c r="J28" s="473"/>
      <c r="K28" s="473"/>
      <c r="L28" s="473"/>
      <c r="M28" s="473"/>
      <c r="N28" s="473"/>
      <c r="O28" s="473"/>
      <c r="P28" s="473"/>
      <c r="Q28" s="473"/>
      <c r="R28" s="473"/>
      <c r="S28" s="473"/>
      <c r="T28" s="473"/>
      <c r="U28" s="473"/>
      <c r="V28" s="473"/>
    </row>
    <row r="29" spans="1:22" ht="12.75" customHeight="1" x14ac:dyDescent="0.2">
      <c r="A29" s="473"/>
      <c r="B29" s="473"/>
      <c r="C29" s="473"/>
      <c r="D29" s="473"/>
      <c r="E29" s="473"/>
      <c r="F29" s="473"/>
      <c r="G29" s="473"/>
      <c r="H29" s="473"/>
      <c r="I29" s="473"/>
      <c r="J29" s="473"/>
      <c r="K29" s="473"/>
      <c r="L29" s="473"/>
      <c r="M29" s="473"/>
      <c r="N29" s="473"/>
      <c r="O29" s="473"/>
      <c r="P29" s="473"/>
      <c r="Q29" s="473"/>
      <c r="R29" s="473"/>
      <c r="S29" s="473"/>
      <c r="T29" s="473"/>
      <c r="U29" s="473"/>
      <c r="V29" s="473"/>
    </row>
    <row r="30" spans="1:22" ht="12.75" customHeight="1" x14ac:dyDescent="0.2">
      <c r="A30" s="473"/>
      <c r="B30" s="473"/>
      <c r="C30" s="473"/>
      <c r="D30" s="473"/>
      <c r="E30" s="473"/>
      <c r="F30" s="473"/>
      <c r="G30" s="473"/>
      <c r="H30" s="473"/>
      <c r="I30" s="473"/>
      <c r="J30" s="473"/>
      <c r="K30" s="473"/>
      <c r="L30" s="473"/>
      <c r="M30" s="473"/>
      <c r="N30" s="473"/>
      <c r="O30" s="473"/>
      <c r="P30" s="473"/>
      <c r="Q30" s="473"/>
      <c r="R30" s="473"/>
      <c r="S30" s="473"/>
      <c r="T30" s="473"/>
      <c r="U30" s="473"/>
      <c r="V30" s="473"/>
    </row>
    <row r="31" spans="1:22" ht="12.75" customHeight="1" x14ac:dyDescent="0.2">
      <c r="A31" s="473"/>
      <c r="B31" s="473"/>
      <c r="C31" s="473"/>
      <c r="D31" s="473"/>
      <c r="E31" s="473"/>
      <c r="F31" s="473"/>
      <c r="G31" s="473"/>
      <c r="H31" s="473"/>
      <c r="I31" s="473"/>
      <c r="J31" s="473"/>
      <c r="K31" s="473"/>
      <c r="L31" s="473"/>
      <c r="M31" s="473"/>
      <c r="N31" s="473"/>
      <c r="O31" s="473"/>
      <c r="P31" s="473"/>
      <c r="Q31" s="473"/>
      <c r="R31" s="473"/>
      <c r="S31" s="473"/>
      <c r="T31" s="473"/>
      <c r="U31" s="473"/>
      <c r="V31" s="473"/>
    </row>
    <row r="32" spans="1:22" ht="12.75" customHeight="1" x14ac:dyDescent="0.2">
      <c r="A32" s="473"/>
      <c r="B32" s="473"/>
      <c r="C32" s="473"/>
      <c r="D32" s="473"/>
      <c r="E32" s="473"/>
      <c r="F32" s="473"/>
      <c r="G32" s="473"/>
      <c r="H32" s="473"/>
      <c r="I32" s="473"/>
      <c r="J32" s="473"/>
      <c r="K32" s="473"/>
      <c r="L32" s="473"/>
      <c r="M32" s="473"/>
      <c r="N32" s="473"/>
      <c r="O32" s="473"/>
      <c r="P32" s="473"/>
      <c r="Q32" s="473"/>
      <c r="R32" s="473"/>
      <c r="S32" s="473"/>
      <c r="T32" s="473"/>
      <c r="U32" s="473"/>
      <c r="V32" s="473"/>
    </row>
    <row r="33" spans="1:22" ht="12.75" customHeight="1" x14ac:dyDescent="0.2">
      <c r="A33" s="473"/>
      <c r="B33" s="473"/>
      <c r="C33" s="473"/>
      <c r="D33" s="473"/>
      <c r="E33" s="473"/>
      <c r="F33" s="473"/>
      <c r="G33" s="473"/>
      <c r="H33" s="473"/>
      <c r="I33" s="473"/>
      <c r="J33" s="473"/>
      <c r="K33" s="473"/>
      <c r="L33" s="473"/>
      <c r="M33" s="473"/>
      <c r="N33" s="473"/>
      <c r="O33" s="473"/>
      <c r="P33" s="473"/>
      <c r="Q33" s="473"/>
      <c r="R33" s="473"/>
      <c r="S33" s="473"/>
      <c r="T33" s="473"/>
      <c r="U33" s="473"/>
      <c r="V33" s="473"/>
    </row>
    <row r="34" spans="1:22" ht="12.75" customHeight="1" x14ac:dyDescent="0.2">
      <c r="A34" s="473"/>
      <c r="B34" s="473"/>
      <c r="C34" s="473"/>
      <c r="D34" s="473"/>
      <c r="E34" s="473"/>
      <c r="F34" s="473"/>
      <c r="G34" s="473"/>
      <c r="H34" s="473"/>
      <c r="I34" s="473"/>
      <c r="J34" s="473"/>
      <c r="K34" s="473"/>
      <c r="L34" s="473"/>
      <c r="M34" s="473"/>
      <c r="N34" s="473"/>
      <c r="O34" s="473"/>
      <c r="P34" s="473"/>
      <c r="Q34" s="473"/>
      <c r="R34" s="473"/>
      <c r="S34" s="473"/>
      <c r="T34" s="473"/>
      <c r="U34" s="473"/>
      <c r="V34" s="473"/>
    </row>
    <row r="35" spans="1:22" ht="12.75" customHeight="1" x14ac:dyDescent="0.2">
      <c r="A35" s="473"/>
      <c r="B35" s="473"/>
      <c r="C35" s="473"/>
      <c r="D35" s="473"/>
      <c r="E35" s="473"/>
      <c r="F35" s="473"/>
      <c r="G35" s="473"/>
      <c r="H35" s="473"/>
      <c r="I35" s="473"/>
      <c r="J35" s="473"/>
      <c r="K35" s="473"/>
      <c r="L35" s="473"/>
      <c r="M35" s="473"/>
      <c r="N35" s="473"/>
      <c r="O35" s="473"/>
      <c r="P35" s="473"/>
      <c r="Q35" s="473"/>
      <c r="R35" s="473"/>
      <c r="S35" s="473"/>
      <c r="T35" s="473"/>
      <c r="U35" s="473"/>
      <c r="V35" s="473"/>
    </row>
    <row r="36" spans="1:22" ht="12.75" customHeight="1" x14ac:dyDescent="0.2">
      <c r="A36" s="473"/>
      <c r="B36" s="473"/>
      <c r="C36" s="473"/>
      <c r="D36" s="473"/>
      <c r="E36" s="473"/>
      <c r="F36" s="473"/>
      <c r="G36" s="473"/>
      <c r="H36" s="473"/>
      <c r="I36" s="473"/>
      <c r="J36" s="473"/>
      <c r="K36" s="473"/>
      <c r="L36" s="473"/>
      <c r="M36" s="473"/>
      <c r="N36" s="473"/>
      <c r="O36" s="473"/>
      <c r="P36" s="473"/>
      <c r="Q36" s="473"/>
      <c r="R36" s="473"/>
      <c r="S36" s="473"/>
      <c r="T36" s="473"/>
      <c r="U36" s="473"/>
      <c r="V36" s="473"/>
    </row>
    <row r="37" spans="1:22" ht="12.75" customHeight="1" x14ac:dyDescent="0.2">
      <c r="A37" s="473"/>
      <c r="B37" s="473"/>
      <c r="C37" s="473"/>
      <c r="D37" s="473"/>
      <c r="E37" s="473"/>
      <c r="F37" s="473"/>
      <c r="G37" s="473"/>
      <c r="H37" s="473"/>
      <c r="I37" s="473"/>
      <c r="J37" s="473"/>
      <c r="K37" s="473"/>
      <c r="L37" s="473"/>
      <c r="M37" s="473"/>
      <c r="N37" s="473"/>
      <c r="O37" s="473"/>
      <c r="P37" s="473"/>
      <c r="Q37" s="473"/>
      <c r="R37" s="473"/>
      <c r="S37" s="473"/>
      <c r="T37" s="473"/>
      <c r="U37" s="473"/>
      <c r="V37" s="473"/>
    </row>
    <row r="38" spans="1:22" ht="12.75" customHeight="1" x14ac:dyDescent="0.2">
      <c r="A38" s="473"/>
      <c r="B38" s="473"/>
      <c r="C38" s="473"/>
      <c r="D38" s="473"/>
      <c r="E38" s="473"/>
      <c r="F38" s="473"/>
      <c r="G38" s="473"/>
      <c r="H38" s="473"/>
      <c r="I38" s="473"/>
      <c r="J38" s="473"/>
      <c r="K38" s="473"/>
      <c r="L38" s="473"/>
      <c r="M38" s="473"/>
      <c r="N38" s="473"/>
      <c r="O38" s="473"/>
      <c r="P38" s="473"/>
      <c r="Q38" s="473"/>
      <c r="R38" s="473"/>
      <c r="S38" s="473"/>
      <c r="T38" s="473"/>
      <c r="U38" s="473"/>
      <c r="V38" s="473"/>
    </row>
    <row r="39" spans="1:22" ht="12.75" customHeight="1" x14ac:dyDescent="0.2">
      <c r="A39" s="473"/>
      <c r="B39" s="473"/>
      <c r="C39" s="473"/>
      <c r="D39" s="473"/>
      <c r="E39" s="473"/>
      <c r="F39" s="473"/>
      <c r="G39" s="473"/>
      <c r="H39" s="473"/>
      <c r="I39" s="473"/>
      <c r="J39" s="473"/>
      <c r="K39" s="473"/>
      <c r="L39" s="473"/>
      <c r="M39" s="473"/>
      <c r="N39" s="473"/>
      <c r="O39" s="473"/>
      <c r="P39" s="473"/>
      <c r="Q39" s="473"/>
      <c r="R39" s="473"/>
      <c r="S39" s="473"/>
      <c r="T39" s="473"/>
      <c r="U39" s="473"/>
      <c r="V39" s="473"/>
    </row>
    <row r="40" spans="1:22" ht="12.75" customHeight="1" x14ac:dyDescent="0.2">
      <c r="A40" s="473"/>
      <c r="B40" s="473"/>
      <c r="C40" s="473"/>
      <c r="D40" s="473"/>
      <c r="E40" s="473"/>
      <c r="F40" s="473"/>
      <c r="G40" s="473"/>
      <c r="H40" s="473"/>
      <c r="I40" s="473"/>
      <c r="J40" s="473"/>
      <c r="K40" s="473"/>
      <c r="L40" s="473"/>
      <c r="M40" s="473"/>
      <c r="N40" s="473"/>
      <c r="O40" s="473"/>
      <c r="P40" s="473"/>
      <c r="Q40" s="473"/>
      <c r="R40" s="473"/>
      <c r="S40" s="473"/>
      <c r="T40" s="473"/>
      <c r="U40" s="473"/>
      <c r="V40" s="473"/>
    </row>
    <row r="41" spans="1:22" ht="12.75" customHeight="1" x14ac:dyDescent="0.2">
      <c r="A41" s="473"/>
      <c r="B41" s="473"/>
      <c r="C41" s="473"/>
      <c r="D41" s="473"/>
      <c r="E41" s="473"/>
      <c r="F41" s="473"/>
      <c r="G41" s="473"/>
      <c r="H41" s="473"/>
      <c r="I41" s="473"/>
      <c r="J41" s="473"/>
      <c r="K41" s="473"/>
      <c r="L41" s="473"/>
      <c r="M41" s="473"/>
      <c r="N41" s="473"/>
      <c r="O41" s="473"/>
      <c r="P41" s="473"/>
      <c r="Q41" s="473"/>
      <c r="R41" s="473"/>
      <c r="S41" s="473"/>
      <c r="T41" s="473"/>
      <c r="U41" s="473"/>
      <c r="V41" s="473"/>
    </row>
    <row r="42" spans="1:22" ht="12.75" customHeight="1" x14ac:dyDescent="0.2">
      <c r="A42" s="473"/>
      <c r="B42" s="473"/>
      <c r="C42" s="473"/>
      <c r="D42" s="473"/>
      <c r="E42" s="473"/>
      <c r="F42" s="473"/>
      <c r="G42" s="473"/>
      <c r="H42" s="473"/>
      <c r="I42" s="473"/>
      <c r="J42" s="473"/>
      <c r="K42" s="473"/>
      <c r="L42" s="473"/>
      <c r="M42" s="473"/>
      <c r="N42" s="473"/>
      <c r="O42" s="473"/>
      <c r="P42" s="473"/>
      <c r="Q42" s="473"/>
      <c r="R42" s="473"/>
      <c r="S42" s="473"/>
      <c r="T42" s="473"/>
      <c r="U42" s="473"/>
      <c r="V42" s="473"/>
    </row>
    <row r="43" spans="1:22" ht="12.75" customHeight="1" x14ac:dyDescent="0.2">
      <c r="A43" s="473"/>
      <c r="B43" s="473"/>
      <c r="C43" s="473"/>
      <c r="D43" s="473"/>
      <c r="E43" s="473"/>
      <c r="F43" s="473"/>
      <c r="G43" s="473"/>
      <c r="H43" s="473"/>
      <c r="I43" s="473"/>
      <c r="J43" s="473"/>
      <c r="K43" s="473"/>
      <c r="L43" s="473"/>
      <c r="M43" s="473"/>
      <c r="N43" s="473"/>
      <c r="O43" s="473"/>
      <c r="P43" s="473"/>
      <c r="Q43" s="473"/>
      <c r="R43" s="473"/>
      <c r="S43" s="473"/>
      <c r="T43" s="473"/>
      <c r="U43" s="473"/>
      <c r="V43" s="473"/>
    </row>
    <row r="44" spans="1:22" ht="12.75" customHeight="1" x14ac:dyDescent="0.2">
      <c r="A44" s="473"/>
      <c r="B44" s="473"/>
      <c r="C44" s="473"/>
      <c r="D44" s="473"/>
      <c r="E44" s="473"/>
      <c r="F44" s="473"/>
      <c r="G44" s="473"/>
      <c r="H44" s="473"/>
      <c r="I44" s="473"/>
      <c r="J44" s="473"/>
      <c r="K44" s="473"/>
      <c r="L44" s="473"/>
      <c r="M44" s="473"/>
      <c r="N44" s="473"/>
      <c r="O44" s="473"/>
      <c r="P44" s="473"/>
      <c r="Q44" s="473"/>
      <c r="R44" s="473"/>
      <c r="S44" s="473"/>
      <c r="T44" s="473"/>
      <c r="U44" s="473"/>
      <c r="V44" s="473"/>
    </row>
    <row r="45" spans="1:22" ht="12.75" customHeight="1" x14ac:dyDescent="0.2">
      <c r="A45" s="473"/>
      <c r="B45" s="473"/>
      <c r="C45" s="473"/>
      <c r="D45" s="473"/>
      <c r="E45" s="473"/>
      <c r="F45" s="473"/>
      <c r="G45" s="473"/>
      <c r="H45" s="473"/>
      <c r="I45" s="473"/>
      <c r="J45" s="473"/>
      <c r="K45" s="473"/>
      <c r="L45" s="473"/>
      <c r="M45" s="473"/>
      <c r="N45" s="473"/>
      <c r="O45" s="473"/>
      <c r="P45" s="473"/>
      <c r="Q45" s="473"/>
      <c r="R45" s="473"/>
      <c r="S45" s="473"/>
      <c r="T45" s="473"/>
      <c r="U45" s="473"/>
      <c r="V45" s="473"/>
    </row>
    <row r="46" spans="1:22" ht="12.75" customHeight="1" x14ac:dyDescent="0.2">
      <c r="A46" s="473"/>
      <c r="B46" s="473"/>
      <c r="C46" s="473"/>
      <c r="D46" s="473"/>
      <c r="E46" s="473"/>
      <c r="F46" s="473"/>
      <c r="G46" s="473"/>
      <c r="H46" s="473"/>
      <c r="I46" s="473"/>
      <c r="J46" s="473"/>
      <c r="K46" s="473"/>
      <c r="L46" s="473"/>
      <c r="M46" s="473"/>
      <c r="N46" s="473"/>
      <c r="O46" s="473"/>
      <c r="P46" s="473"/>
      <c r="Q46" s="473"/>
      <c r="R46" s="473"/>
      <c r="S46" s="473"/>
      <c r="T46" s="473"/>
      <c r="U46" s="473"/>
      <c r="V46" s="473"/>
    </row>
    <row r="47" spans="1:22" ht="12.75" customHeight="1" x14ac:dyDescent="0.2">
      <c r="A47" s="473"/>
      <c r="B47" s="473"/>
      <c r="C47" s="473"/>
      <c r="D47" s="473"/>
      <c r="E47" s="473"/>
      <c r="F47" s="473"/>
      <c r="G47" s="473"/>
      <c r="H47" s="473"/>
      <c r="I47" s="473"/>
      <c r="J47" s="473"/>
      <c r="K47" s="473"/>
      <c r="L47" s="473"/>
      <c r="M47" s="473"/>
      <c r="N47" s="473"/>
      <c r="O47" s="473"/>
      <c r="P47" s="473"/>
      <c r="Q47" s="473"/>
      <c r="R47" s="473"/>
      <c r="S47" s="473"/>
      <c r="T47" s="473"/>
      <c r="U47" s="473"/>
      <c r="V47" s="473"/>
    </row>
    <row r="48" spans="1:22" ht="12.75" customHeight="1" x14ac:dyDescent="0.2">
      <c r="A48" s="473"/>
      <c r="B48" s="473"/>
      <c r="C48" s="473"/>
      <c r="D48" s="473"/>
      <c r="E48" s="473"/>
      <c r="F48" s="473"/>
      <c r="G48" s="473"/>
      <c r="H48" s="473"/>
      <c r="I48" s="473"/>
      <c r="J48" s="473"/>
      <c r="K48" s="473"/>
      <c r="L48" s="473"/>
      <c r="M48" s="473"/>
      <c r="N48" s="473"/>
      <c r="O48" s="473"/>
      <c r="P48" s="473"/>
      <c r="Q48" s="473"/>
      <c r="R48" s="473"/>
      <c r="S48" s="473"/>
      <c r="T48" s="473"/>
      <c r="U48" s="473"/>
      <c r="V48" s="473"/>
    </row>
    <row r="49" spans="1:22" ht="12.75" customHeight="1" x14ac:dyDescent="0.2">
      <c r="A49" s="473"/>
      <c r="B49" s="473"/>
      <c r="C49" s="473"/>
      <c r="D49" s="473"/>
      <c r="E49" s="473"/>
      <c r="F49" s="473"/>
      <c r="G49" s="473"/>
      <c r="H49" s="473"/>
      <c r="I49" s="473"/>
      <c r="J49" s="473"/>
      <c r="K49" s="473"/>
      <c r="L49" s="473"/>
      <c r="M49" s="473"/>
      <c r="N49" s="473"/>
      <c r="O49" s="473"/>
      <c r="P49" s="473"/>
      <c r="Q49" s="473"/>
      <c r="R49" s="473"/>
      <c r="S49" s="473"/>
      <c r="T49" s="473"/>
      <c r="U49" s="473"/>
      <c r="V49" s="473"/>
    </row>
    <row r="50" spans="1:22" ht="12.75" customHeight="1" x14ac:dyDescent="0.2">
      <c r="A50" s="473"/>
      <c r="B50" s="473"/>
      <c r="C50" s="473"/>
      <c r="D50" s="473"/>
      <c r="E50" s="473"/>
      <c r="F50" s="473"/>
      <c r="G50" s="473"/>
      <c r="H50" s="473"/>
      <c r="I50" s="473"/>
      <c r="J50" s="473"/>
      <c r="K50" s="473"/>
      <c r="L50" s="473"/>
      <c r="M50" s="473"/>
      <c r="N50" s="473"/>
      <c r="O50" s="473"/>
      <c r="P50" s="473"/>
      <c r="Q50" s="473"/>
      <c r="R50" s="473"/>
      <c r="S50" s="473"/>
      <c r="T50" s="473"/>
      <c r="U50" s="473"/>
      <c r="V50" s="473"/>
    </row>
    <row r="51" spans="1:22" ht="12.75" customHeight="1" x14ac:dyDescent="0.2">
      <c r="A51" s="473"/>
      <c r="B51" s="473"/>
      <c r="C51" s="473"/>
      <c r="D51" s="473"/>
      <c r="E51" s="473"/>
      <c r="F51" s="473"/>
      <c r="G51" s="473"/>
      <c r="H51" s="473"/>
      <c r="I51" s="473"/>
      <c r="J51" s="473"/>
      <c r="K51" s="473"/>
      <c r="L51" s="473"/>
      <c r="M51" s="473"/>
      <c r="N51" s="473"/>
      <c r="O51" s="473"/>
      <c r="P51" s="473"/>
      <c r="Q51" s="473"/>
      <c r="R51" s="473"/>
      <c r="S51" s="473"/>
      <c r="T51" s="473"/>
      <c r="U51" s="473"/>
      <c r="V51" s="473"/>
    </row>
    <row r="52" spans="1:22" ht="12.75" customHeight="1" x14ac:dyDescent="0.2">
      <c r="A52" s="473"/>
      <c r="B52" s="473"/>
      <c r="C52" s="473"/>
      <c r="D52" s="473"/>
      <c r="E52" s="473"/>
      <c r="F52" s="473"/>
      <c r="G52" s="473"/>
      <c r="H52" s="473"/>
      <c r="I52" s="473"/>
      <c r="J52" s="473"/>
      <c r="K52" s="473"/>
      <c r="L52" s="473"/>
      <c r="M52" s="473"/>
      <c r="N52" s="473"/>
      <c r="O52" s="473"/>
      <c r="P52" s="473"/>
      <c r="Q52" s="473"/>
      <c r="R52" s="473"/>
      <c r="S52" s="473"/>
      <c r="T52" s="473"/>
      <c r="U52" s="473"/>
      <c r="V52" s="473"/>
    </row>
    <row r="53" spans="1:22" ht="12.75" customHeight="1" x14ac:dyDescent="0.2">
      <c r="A53" s="473"/>
      <c r="B53" s="473"/>
      <c r="C53" s="473"/>
      <c r="D53" s="473"/>
      <c r="E53" s="473"/>
      <c r="F53" s="473"/>
      <c r="G53" s="473"/>
      <c r="H53" s="473"/>
      <c r="I53" s="473"/>
      <c r="J53" s="473"/>
      <c r="K53" s="473"/>
      <c r="L53" s="473"/>
      <c r="M53" s="473"/>
      <c r="N53" s="473"/>
      <c r="O53" s="473"/>
      <c r="P53" s="473"/>
      <c r="Q53" s="473"/>
      <c r="R53" s="473"/>
      <c r="S53" s="473"/>
      <c r="T53" s="473"/>
      <c r="U53" s="473"/>
      <c r="V53" s="473"/>
    </row>
    <row r="54" spans="1:22" ht="12.75" customHeight="1" x14ac:dyDescent="0.2">
      <c r="A54" s="473"/>
      <c r="B54" s="473"/>
      <c r="C54" s="473"/>
      <c r="D54" s="473"/>
      <c r="E54" s="473"/>
      <c r="F54" s="473"/>
      <c r="G54" s="473"/>
      <c r="H54" s="473"/>
      <c r="I54" s="473"/>
      <c r="J54" s="473"/>
      <c r="K54" s="473"/>
      <c r="L54" s="473"/>
      <c r="M54" s="473"/>
      <c r="N54" s="473"/>
      <c r="O54" s="473"/>
      <c r="P54" s="473"/>
      <c r="Q54" s="473"/>
      <c r="R54" s="473"/>
      <c r="S54" s="473"/>
      <c r="T54" s="473"/>
      <c r="U54" s="473"/>
      <c r="V54" s="473"/>
    </row>
    <row r="55" spans="1:22" ht="12.75" customHeight="1" x14ac:dyDescent="0.2">
      <c r="A55" s="473"/>
      <c r="B55" s="473"/>
      <c r="C55" s="473"/>
      <c r="D55" s="473"/>
      <c r="E55" s="473"/>
      <c r="F55" s="473"/>
      <c r="G55" s="473"/>
      <c r="H55" s="473"/>
      <c r="I55" s="473"/>
      <c r="J55" s="473"/>
      <c r="K55" s="473"/>
      <c r="L55" s="473"/>
      <c r="M55" s="473"/>
      <c r="N55" s="473"/>
      <c r="O55" s="473"/>
      <c r="P55" s="473"/>
      <c r="Q55" s="473"/>
      <c r="R55" s="473"/>
      <c r="S55" s="473"/>
      <c r="T55" s="473"/>
      <c r="U55" s="473"/>
      <c r="V55" s="473"/>
    </row>
    <row r="56" spans="1:22" ht="12.75" customHeight="1" x14ac:dyDescent="0.2">
      <c r="A56" s="473"/>
      <c r="B56" s="473"/>
      <c r="C56" s="473"/>
      <c r="D56" s="473"/>
      <c r="E56" s="473"/>
      <c r="F56" s="473"/>
      <c r="G56" s="473"/>
      <c r="H56" s="473"/>
      <c r="I56" s="473"/>
      <c r="J56" s="473"/>
      <c r="K56" s="473"/>
      <c r="L56" s="473"/>
      <c r="M56" s="473"/>
      <c r="N56" s="473"/>
      <c r="O56" s="473"/>
      <c r="P56" s="473"/>
      <c r="Q56" s="473"/>
      <c r="R56" s="473"/>
      <c r="S56" s="473"/>
      <c r="T56" s="473"/>
      <c r="U56" s="473"/>
      <c r="V56" s="473"/>
    </row>
    <row r="57" spans="1:22" ht="12.75" customHeight="1" x14ac:dyDescent="0.2">
      <c r="A57" s="473"/>
      <c r="B57" s="473"/>
      <c r="C57" s="473"/>
      <c r="D57" s="473"/>
      <c r="E57" s="473"/>
      <c r="F57" s="473"/>
      <c r="G57" s="473"/>
      <c r="H57" s="473"/>
      <c r="I57" s="473"/>
      <c r="J57" s="473"/>
      <c r="K57" s="473"/>
      <c r="L57" s="473"/>
      <c r="M57" s="473"/>
      <c r="N57" s="473"/>
      <c r="O57" s="473"/>
      <c r="P57" s="473"/>
      <c r="Q57" s="473"/>
      <c r="R57" s="473"/>
      <c r="S57" s="473"/>
      <c r="T57" s="473"/>
      <c r="U57" s="473"/>
      <c r="V57" s="473"/>
    </row>
    <row r="58" spans="1:22" ht="12.75" customHeight="1" x14ac:dyDescent="0.2">
      <c r="A58" s="473"/>
      <c r="B58" s="473"/>
      <c r="C58" s="473"/>
      <c r="D58" s="473"/>
      <c r="E58" s="473"/>
      <c r="F58" s="473"/>
      <c r="G58" s="473"/>
      <c r="H58" s="473"/>
      <c r="I58" s="473"/>
      <c r="J58" s="473"/>
      <c r="K58" s="473"/>
      <c r="L58" s="473"/>
      <c r="M58" s="473"/>
      <c r="N58" s="473"/>
      <c r="O58" s="473"/>
      <c r="P58" s="473"/>
      <c r="Q58" s="473"/>
      <c r="R58" s="473"/>
      <c r="S58" s="473"/>
      <c r="T58" s="473"/>
      <c r="U58" s="473"/>
      <c r="V58" s="473"/>
    </row>
    <row r="59" spans="1:22" ht="12.75" customHeight="1" x14ac:dyDescent="0.2">
      <c r="A59" s="473"/>
      <c r="B59" s="473"/>
      <c r="C59" s="473"/>
      <c r="D59" s="473"/>
      <c r="E59" s="473"/>
      <c r="F59" s="473"/>
      <c r="G59" s="473"/>
      <c r="H59" s="473"/>
      <c r="I59" s="473"/>
      <c r="J59" s="473"/>
      <c r="K59" s="473"/>
      <c r="L59" s="473"/>
      <c r="M59" s="473"/>
      <c r="N59" s="473"/>
      <c r="O59" s="473"/>
      <c r="P59" s="473"/>
      <c r="Q59" s="473"/>
      <c r="R59" s="473"/>
      <c r="S59" s="473"/>
      <c r="T59" s="473"/>
      <c r="U59" s="473"/>
      <c r="V59" s="473"/>
    </row>
    <row r="60" spans="1:22" ht="12.75" customHeight="1" x14ac:dyDescent="0.2">
      <c r="A60" s="473"/>
      <c r="B60" s="473"/>
      <c r="C60" s="473"/>
      <c r="D60" s="473"/>
      <c r="E60" s="473"/>
      <c r="F60" s="473"/>
      <c r="G60" s="473"/>
      <c r="H60" s="473"/>
      <c r="I60" s="473"/>
      <c r="J60" s="473"/>
      <c r="K60" s="473"/>
      <c r="L60" s="473"/>
      <c r="M60" s="473"/>
      <c r="N60" s="473"/>
      <c r="O60" s="473"/>
      <c r="P60" s="473"/>
      <c r="Q60" s="473"/>
      <c r="R60" s="473"/>
      <c r="S60" s="473"/>
      <c r="T60" s="473"/>
      <c r="U60" s="473"/>
      <c r="V60" s="473"/>
    </row>
    <row r="61" spans="1:22" ht="12.75" customHeight="1" x14ac:dyDescent="0.2">
      <c r="A61" s="473"/>
      <c r="B61" s="473"/>
      <c r="C61" s="473"/>
      <c r="D61" s="473"/>
      <c r="E61" s="473"/>
      <c r="F61" s="473"/>
      <c r="G61" s="473"/>
      <c r="H61" s="473"/>
      <c r="I61" s="473"/>
      <c r="J61" s="473"/>
      <c r="K61" s="473"/>
      <c r="L61" s="473"/>
      <c r="M61" s="473"/>
      <c r="N61" s="473"/>
      <c r="O61" s="473"/>
      <c r="P61" s="473"/>
      <c r="Q61" s="473"/>
      <c r="R61" s="473"/>
      <c r="S61" s="473"/>
      <c r="T61" s="473"/>
      <c r="U61" s="473"/>
      <c r="V61" s="473"/>
    </row>
    <row r="62" spans="1:22" ht="13.15" customHeight="1" x14ac:dyDescent="0.2">
      <c r="A62" s="473"/>
      <c r="B62" s="473"/>
      <c r="C62" s="473"/>
      <c r="D62" s="473"/>
      <c r="E62" s="473"/>
      <c r="F62" s="473"/>
      <c r="G62" s="473"/>
      <c r="H62" s="473"/>
      <c r="I62" s="473"/>
      <c r="J62" s="473"/>
      <c r="K62" s="473"/>
      <c r="L62" s="473"/>
      <c r="M62" s="473"/>
      <c r="N62" s="473"/>
      <c r="O62" s="473"/>
      <c r="P62" s="473"/>
      <c r="Q62" s="473"/>
      <c r="R62" s="473"/>
      <c r="S62" s="473"/>
      <c r="T62" s="473"/>
      <c r="U62" s="473"/>
      <c r="V62" s="473"/>
    </row>
    <row r="63" spans="1:22" ht="13.15" customHeight="1" x14ac:dyDescent="0.2">
      <c r="A63" s="473"/>
      <c r="B63" s="473"/>
      <c r="C63" s="473"/>
      <c r="D63" s="473"/>
      <c r="E63" s="473"/>
      <c r="F63" s="473"/>
      <c r="G63" s="473"/>
      <c r="H63" s="473"/>
      <c r="I63" s="473"/>
      <c r="J63" s="473"/>
      <c r="K63" s="473"/>
      <c r="L63" s="473"/>
      <c r="M63" s="473"/>
      <c r="N63" s="473"/>
      <c r="O63" s="473"/>
      <c r="P63" s="473"/>
      <c r="Q63" s="473"/>
      <c r="R63" s="473"/>
      <c r="S63" s="473"/>
      <c r="T63" s="473"/>
      <c r="U63" s="473"/>
      <c r="V63" s="473"/>
    </row>
    <row r="64" spans="1:22" ht="13.15" customHeight="1" x14ac:dyDescent="0.2">
      <c r="A64" s="473"/>
      <c r="B64" s="473"/>
      <c r="C64" s="473"/>
      <c r="D64" s="473"/>
      <c r="E64" s="473"/>
      <c r="F64" s="473"/>
      <c r="G64" s="473"/>
      <c r="H64" s="473"/>
      <c r="I64" s="473"/>
      <c r="J64" s="473"/>
      <c r="K64" s="473"/>
      <c r="L64" s="473"/>
      <c r="M64" s="473"/>
      <c r="N64" s="473"/>
      <c r="O64" s="473"/>
      <c r="P64" s="473"/>
      <c r="Q64" s="473"/>
      <c r="R64" s="473"/>
      <c r="S64" s="473"/>
      <c r="T64" s="473"/>
      <c r="U64" s="473"/>
      <c r="V64" s="473"/>
    </row>
    <row r="65" spans="1:22" ht="13.15" customHeight="1" x14ac:dyDescent="0.2">
      <c r="A65" s="473"/>
      <c r="B65" s="473"/>
      <c r="C65" s="473"/>
      <c r="D65" s="473"/>
      <c r="E65" s="473"/>
      <c r="F65" s="473"/>
      <c r="G65" s="473"/>
      <c r="H65" s="473"/>
      <c r="I65" s="473"/>
      <c r="J65" s="473"/>
      <c r="K65" s="473"/>
      <c r="L65" s="473"/>
      <c r="M65" s="473"/>
      <c r="N65" s="473"/>
      <c r="O65" s="473"/>
      <c r="P65" s="473"/>
      <c r="Q65" s="473"/>
      <c r="R65" s="473"/>
      <c r="S65" s="473"/>
      <c r="T65" s="473"/>
      <c r="U65" s="473"/>
      <c r="V65" s="473"/>
    </row>
    <row r="66" spans="1:22" ht="13.15" customHeight="1" x14ac:dyDescent="0.2">
      <c r="A66" s="473"/>
      <c r="B66" s="473"/>
      <c r="C66" s="473"/>
      <c r="D66" s="473"/>
      <c r="E66" s="473"/>
      <c r="F66" s="473"/>
      <c r="G66" s="473"/>
      <c r="H66" s="473"/>
      <c r="I66" s="473"/>
      <c r="J66" s="473"/>
      <c r="K66" s="473"/>
      <c r="L66" s="473"/>
      <c r="M66" s="473"/>
      <c r="N66" s="473"/>
      <c r="O66" s="473"/>
      <c r="P66" s="473"/>
      <c r="Q66" s="473"/>
      <c r="R66" s="473"/>
      <c r="S66" s="473"/>
      <c r="T66" s="473"/>
      <c r="U66" s="473"/>
      <c r="V66" s="473"/>
    </row>
    <row r="67" spans="1:22" ht="13.15" customHeight="1" x14ac:dyDescent="0.2">
      <c r="A67" s="473"/>
      <c r="B67" s="473"/>
      <c r="C67" s="473"/>
      <c r="D67" s="473"/>
      <c r="E67" s="473"/>
      <c r="F67" s="473"/>
      <c r="G67" s="473"/>
      <c r="H67" s="473"/>
      <c r="I67" s="473"/>
      <c r="J67" s="473"/>
      <c r="K67" s="473"/>
      <c r="L67" s="473"/>
      <c r="M67" s="473"/>
      <c r="N67" s="473"/>
      <c r="O67" s="473"/>
      <c r="P67" s="473"/>
      <c r="Q67" s="473"/>
      <c r="R67" s="473"/>
      <c r="S67" s="473"/>
      <c r="T67" s="473"/>
      <c r="U67" s="473"/>
      <c r="V67" s="473"/>
    </row>
    <row r="68" spans="1:22" ht="13.15" customHeight="1" x14ac:dyDescent="0.2">
      <c r="A68" s="473"/>
      <c r="B68" s="473"/>
      <c r="C68" s="473"/>
      <c r="D68" s="473"/>
      <c r="E68" s="473"/>
      <c r="F68" s="473"/>
      <c r="G68" s="473"/>
      <c r="H68" s="473"/>
      <c r="I68" s="473"/>
      <c r="J68" s="473"/>
      <c r="K68" s="473"/>
      <c r="L68" s="473"/>
      <c r="M68" s="473"/>
      <c r="N68" s="473"/>
      <c r="O68" s="473"/>
      <c r="P68" s="473"/>
      <c r="Q68" s="473"/>
      <c r="R68" s="473"/>
      <c r="S68" s="473"/>
      <c r="T68" s="473"/>
      <c r="U68" s="473"/>
      <c r="V68" s="473"/>
    </row>
    <row r="69" spans="1:22" ht="13.15" customHeight="1" x14ac:dyDescent="0.2">
      <c r="A69" s="473"/>
      <c r="B69" s="473"/>
      <c r="C69" s="473"/>
      <c r="D69" s="473"/>
      <c r="E69" s="473"/>
      <c r="F69" s="473"/>
      <c r="G69" s="473"/>
      <c r="H69" s="473"/>
      <c r="I69" s="473"/>
      <c r="J69" s="473"/>
      <c r="K69" s="473"/>
      <c r="L69" s="473"/>
      <c r="M69" s="473"/>
      <c r="N69" s="473"/>
      <c r="O69" s="473"/>
      <c r="P69" s="473"/>
      <c r="Q69" s="473"/>
      <c r="R69" s="473"/>
      <c r="S69" s="473"/>
      <c r="T69" s="473"/>
      <c r="U69" s="473"/>
      <c r="V69" s="473"/>
    </row>
    <row r="70" spans="1:22" ht="13.15" customHeight="1" x14ac:dyDescent="0.2">
      <c r="A70" s="473"/>
      <c r="B70" s="473"/>
      <c r="C70" s="473"/>
      <c r="D70" s="473"/>
      <c r="E70" s="473"/>
      <c r="F70" s="473"/>
      <c r="G70" s="473"/>
      <c r="H70" s="473"/>
      <c r="I70" s="473"/>
      <c r="J70" s="473"/>
      <c r="K70" s="473"/>
      <c r="L70" s="473"/>
      <c r="M70" s="473"/>
      <c r="N70" s="473"/>
      <c r="O70" s="473"/>
      <c r="P70" s="473"/>
      <c r="Q70" s="473"/>
      <c r="R70" s="473"/>
      <c r="S70" s="473"/>
      <c r="T70" s="473"/>
      <c r="U70" s="473"/>
      <c r="V70" s="473"/>
    </row>
    <row r="71" spans="1:22" ht="13.15" customHeight="1" x14ac:dyDescent="0.2">
      <c r="A71" s="473"/>
      <c r="B71" s="473"/>
      <c r="C71" s="473"/>
      <c r="D71" s="473"/>
      <c r="E71" s="473"/>
      <c r="F71" s="473"/>
      <c r="G71" s="473"/>
      <c r="H71" s="473"/>
      <c r="I71" s="473"/>
      <c r="J71" s="473"/>
      <c r="K71" s="473"/>
      <c r="L71" s="473"/>
      <c r="M71" s="473"/>
      <c r="N71" s="473"/>
      <c r="O71" s="473"/>
      <c r="P71" s="473"/>
      <c r="Q71" s="473"/>
      <c r="R71" s="473"/>
      <c r="S71" s="473"/>
      <c r="T71" s="473"/>
      <c r="U71" s="473"/>
      <c r="V71" s="473"/>
    </row>
    <row r="72" spans="1:22" ht="13.15" customHeight="1" x14ac:dyDescent="0.2">
      <c r="A72" s="473"/>
      <c r="B72" s="473"/>
      <c r="C72" s="473"/>
      <c r="D72" s="473"/>
      <c r="E72" s="473"/>
      <c r="F72" s="473"/>
      <c r="G72" s="473"/>
      <c r="H72" s="473"/>
      <c r="I72" s="473"/>
      <c r="J72" s="473"/>
      <c r="K72" s="473"/>
      <c r="L72" s="473"/>
      <c r="M72" s="473"/>
      <c r="N72" s="473"/>
      <c r="O72" s="473"/>
      <c r="P72" s="473"/>
      <c r="Q72" s="473"/>
      <c r="R72" s="473"/>
      <c r="S72" s="473"/>
      <c r="T72" s="473"/>
      <c r="U72" s="473"/>
      <c r="V72" s="473"/>
    </row>
    <row r="73" spans="1:22" ht="13.15" customHeight="1" x14ac:dyDescent="0.2">
      <c r="A73" s="473"/>
      <c r="B73" s="473"/>
      <c r="C73" s="473"/>
      <c r="D73" s="473"/>
      <c r="E73" s="473"/>
      <c r="F73" s="473"/>
      <c r="G73" s="473"/>
      <c r="H73" s="473"/>
      <c r="I73" s="473"/>
      <c r="J73" s="473"/>
      <c r="K73" s="473"/>
      <c r="L73" s="473"/>
      <c r="M73" s="473"/>
      <c r="N73" s="473"/>
      <c r="O73" s="473"/>
      <c r="P73" s="473"/>
      <c r="Q73" s="473"/>
      <c r="R73" s="473"/>
      <c r="S73" s="473"/>
      <c r="T73" s="473"/>
      <c r="U73" s="473"/>
      <c r="V73" s="473"/>
    </row>
    <row r="74" spans="1:22" ht="13.15" customHeight="1" x14ac:dyDescent="0.2">
      <c r="A74" s="473"/>
      <c r="B74" s="473"/>
      <c r="C74" s="473"/>
      <c r="D74" s="473"/>
      <c r="E74" s="473"/>
      <c r="F74" s="473"/>
      <c r="G74" s="473"/>
      <c r="H74" s="473"/>
      <c r="I74" s="473"/>
      <c r="J74" s="473"/>
      <c r="K74" s="473"/>
      <c r="L74" s="473"/>
      <c r="M74" s="473"/>
      <c r="N74" s="473"/>
      <c r="O74" s="473"/>
      <c r="P74" s="473"/>
      <c r="Q74" s="473"/>
      <c r="R74" s="473"/>
      <c r="S74" s="473"/>
      <c r="T74" s="473"/>
      <c r="U74" s="473"/>
      <c r="V74" s="473"/>
    </row>
    <row r="75" spans="1:22" x14ac:dyDescent="0.2"/>
  </sheetData>
  <sheetProtection algorithmName="SHA-512" hashValue="a0xNfZUfUm0ay/O6TVhQ23ccEpuf9+m3AR7Myr0TWIoa8Ay0ykztrxC7vTgLvcNKdjQXdxkyXd+IjOAbemjPOg==" saltValue="jNKb13SiPFUYXiLYaSccKw==" spinCount="100000" sheet="1" objects="1" scenarios="1" sort="0"/>
  <customSheetViews>
    <customSheetView guid="{F9B0EF6A-EDAD-43FD-9C3C-2B5A9DD114F5}">
      <selection sqref="A1:V61"/>
      <pageMargins left="0.7" right="0.7" top="0.75" bottom="0.75" header="0.3" footer="0.3"/>
      <pageSetup scale="43" orientation="landscape" r:id="rId1"/>
    </customSheetView>
  </customSheetViews>
  <mergeCells count="1">
    <mergeCell ref="A1:V74"/>
  </mergeCells>
  <pageMargins left="0.7" right="0.7" top="0.75" bottom="0.75" header="0.3" footer="0.3"/>
  <pageSetup scale="43" orientation="landscape"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Z53"/>
  <sheetViews>
    <sheetView showGridLines="0" zoomScaleNormal="100" zoomScaleSheetLayoutView="78" workbookViewId="0"/>
  </sheetViews>
  <sheetFormatPr defaultColWidth="0" defaultRowHeight="12.75" zeroHeight="1" x14ac:dyDescent="0.2"/>
  <cols>
    <col min="1" max="1" width="36.85546875" style="4" customWidth="1"/>
    <col min="2" max="2" width="6.7109375" style="4" customWidth="1"/>
    <col min="3" max="3" width="20" style="4" customWidth="1"/>
    <col min="4" max="4" width="8.42578125" style="4" bestFit="1" customWidth="1"/>
    <col min="5" max="5" width="19.42578125" style="4" bestFit="1" customWidth="1"/>
    <col min="6" max="7" width="10.28515625" style="4" customWidth="1"/>
    <col min="8" max="8" width="10.85546875" style="4" bestFit="1" customWidth="1"/>
    <col min="9" max="9" width="12" style="4" bestFit="1" customWidth="1"/>
    <col min="10" max="10" width="12.28515625" style="4" customWidth="1"/>
    <col min="11" max="11" width="11.5703125" style="4" customWidth="1"/>
    <col min="12" max="12" width="10.28515625" style="4" customWidth="1"/>
    <col min="13" max="13" width="11" style="4" customWidth="1"/>
    <col min="14" max="14" width="8.85546875" style="4" bestFit="1" customWidth="1"/>
    <col min="15" max="15" width="11.85546875" style="4" customWidth="1"/>
    <col min="16" max="16" width="12.28515625" style="4" customWidth="1"/>
    <col min="17" max="17" width="31.42578125" style="4" customWidth="1"/>
    <col min="18" max="18" width="18.7109375" style="4" customWidth="1"/>
    <col min="19" max="19" width="6.28515625" style="4" bestFit="1" customWidth="1"/>
    <col min="20" max="20" width="19.42578125" style="4" hidden="1" customWidth="1"/>
    <col min="21" max="21" width="10.42578125" style="4" hidden="1" customWidth="1"/>
    <col min="22" max="22" width="10.85546875" style="4" hidden="1" customWidth="1"/>
    <col min="23" max="23" width="12" style="4" hidden="1" customWidth="1"/>
    <col min="24" max="24" width="13.7109375" style="4" hidden="1" customWidth="1"/>
    <col min="25" max="25" width="8.140625" style="4" hidden="1" customWidth="1"/>
    <col min="26" max="26" width="41.42578125" style="4" hidden="1" customWidth="1"/>
    <col min="27" max="16384" width="0" style="4" hidden="1"/>
  </cols>
  <sheetData>
    <row r="1" spans="1:18" s="177" customFormat="1" ht="21" customHeight="1" x14ac:dyDescent="0.25">
      <c r="A1" s="77" t="s">
        <v>354</v>
      </c>
      <c r="R1" s="288" t="s">
        <v>860</v>
      </c>
    </row>
    <row r="2" spans="1:18" ht="3.75" customHeight="1" x14ac:dyDescent="0.2">
      <c r="A2" s="12"/>
      <c r="B2" s="12"/>
      <c r="C2" s="12"/>
      <c r="D2" s="12"/>
      <c r="E2" s="12"/>
      <c r="F2" s="12"/>
      <c r="G2" s="12"/>
      <c r="H2" s="12"/>
      <c r="I2" s="12"/>
      <c r="J2" s="12"/>
      <c r="K2" s="12"/>
      <c r="L2" s="12"/>
    </row>
    <row r="3" spans="1:18" ht="14.25" customHeight="1" x14ac:dyDescent="0.2">
      <c r="A3" s="418" t="s">
        <v>18</v>
      </c>
      <c r="B3" s="658" t="str">
        <f>IF(LEN('Contacts&amp;Annual Summary'!C9) &gt; 1,'Contacts&amp;Annual Summary'!C9,"")</f>
        <v>Slovakia</v>
      </c>
      <c r="C3" s="659"/>
      <c r="D3" s="660"/>
      <c r="G3" s="655" t="s">
        <v>357</v>
      </c>
      <c r="H3" s="656"/>
      <c r="I3" s="656"/>
      <c r="J3" s="656"/>
      <c r="K3" s="656"/>
      <c r="L3" s="656"/>
      <c r="M3" s="656"/>
      <c r="N3" s="656"/>
      <c r="O3" s="656"/>
      <c r="P3" s="656"/>
      <c r="Q3" s="656"/>
    </row>
    <row r="4" spans="1:18" ht="14.25" customHeight="1" x14ac:dyDescent="0.2">
      <c r="A4" s="418" t="s">
        <v>53</v>
      </c>
      <c r="B4" s="658">
        <f>'Contacts&amp;Annual Summary'!C8</f>
        <v>2020</v>
      </c>
      <c r="C4" s="659"/>
      <c r="D4" s="660"/>
      <c r="G4" s="656"/>
      <c r="H4" s="656"/>
      <c r="I4" s="656"/>
      <c r="J4" s="656"/>
      <c r="K4" s="656"/>
      <c r="L4" s="656"/>
      <c r="M4" s="656"/>
      <c r="N4" s="656"/>
      <c r="O4" s="656"/>
      <c r="P4" s="656"/>
      <c r="Q4" s="656"/>
    </row>
    <row r="5" spans="1:18" ht="14.25" customHeight="1" x14ac:dyDescent="0.2">
      <c r="A5" s="419" t="s">
        <v>198</v>
      </c>
      <c r="B5" s="658" t="s">
        <v>243</v>
      </c>
      <c r="C5" s="659"/>
      <c r="D5" s="660"/>
      <c r="G5" s="656"/>
      <c r="H5" s="656"/>
      <c r="I5" s="656"/>
      <c r="J5" s="656"/>
      <c r="K5" s="656"/>
      <c r="L5" s="656"/>
      <c r="M5" s="656"/>
      <c r="N5" s="656"/>
      <c r="O5" s="656"/>
      <c r="P5" s="656"/>
      <c r="Q5" s="656"/>
    </row>
    <row r="6" spans="1:18" ht="14.25" customHeight="1" x14ac:dyDescent="0.2">
      <c r="A6" s="420" t="s">
        <v>59</v>
      </c>
      <c r="B6" s="658" t="s">
        <v>112</v>
      </c>
      <c r="C6" s="659"/>
      <c r="D6" s="660"/>
      <c r="G6" s="656"/>
      <c r="H6" s="656"/>
      <c r="I6" s="656"/>
      <c r="J6" s="656"/>
      <c r="K6" s="656"/>
      <c r="L6" s="656"/>
      <c r="M6" s="656"/>
      <c r="N6" s="656"/>
      <c r="O6" s="656"/>
      <c r="P6" s="656"/>
      <c r="Q6" s="656"/>
    </row>
    <row r="7" spans="1:18" ht="14.25" customHeight="1" x14ac:dyDescent="0.2">
      <c r="A7" s="420" t="s">
        <v>60</v>
      </c>
      <c r="B7" s="663">
        <f>'Diesel (7)'!B7</f>
        <v>0</v>
      </c>
      <c r="C7" s="664"/>
      <c r="D7" s="665"/>
      <c r="G7" s="656"/>
      <c r="H7" s="656"/>
      <c r="I7" s="656"/>
      <c r="J7" s="656"/>
      <c r="K7" s="656"/>
      <c r="L7" s="656"/>
      <c r="M7" s="656"/>
      <c r="N7" s="656"/>
      <c r="O7" s="656"/>
      <c r="P7" s="656"/>
      <c r="Q7" s="656"/>
    </row>
    <row r="8" spans="1:18" ht="14.25" customHeight="1" x14ac:dyDescent="0.2">
      <c r="A8" s="421" t="s">
        <v>351</v>
      </c>
      <c r="B8" s="666">
        <f>MAX('Diesel (7)'!B8:D8,'Diesel (8)'!B8:D8)</f>
        <v>0</v>
      </c>
      <c r="C8" s="664"/>
      <c r="D8" s="665"/>
      <c r="E8" s="27"/>
      <c r="F8" s="27"/>
      <c r="G8" s="656"/>
      <c r="H8" s="656"/>
      <c r="I8" s="656"/>
      <c r="J8" s="656"/>
      <c r="K8" s="656"/>
      <c r="L8" s="656"/>
      <c r="M8" s="656"/>
      <c r="N8" s="656"/>
      <c r="O8" s="656"/>
      <c r="P8" s="656"/>
      <c r="Q8" s="656"/>
    </row>
    <row r="9" spans="1:18" ht="16.5" customHeight="1" x14ac:dyDescent="0.25">
      <c r="A9" s="179" t="s">
        <v>75</v>
      </c>
      <c r="B9" s="27"/>
      <c r="C9" s="27"/>
      <c r="D9" s="27"/>
      <c r="E9" s="27"/>
      <c r="F9" s="27"/>
      <c r="G9" s="656"/>
      <c r="H9" s="656"/>
      <c r="I9" s="656"/>
      <c r="J9" s="656"/>
      <c r="K9" s="656"/>
      <c r="L9" s="656"/>
      <c r="M9" s="656"/>
      <c r="N9" s="656"/>
      <c r="O9" s="656"/>
      <c r="P9" s="656"/>
      <c r="Q9" s="656"/>
    </row>
    <row r="10" spans="1:18" ht="22.5" customHeight="1" x14ac:dyDescent="0.2">
      <c r="A10" s="27"/>
      <c r="B10" s="27"/>
      <c r="C10" s="27"/>
      <c r="D10" s="27"/>
      <c r="E10" s="27"/>
      <c r="F10" s="27"/>
      <c r="G10" s="657"/>
      <c r="H10" s="657"/>
      <c r="I10" s="657"/>
      <c r="J10" s="657"/>
      <c r="K10" s="657"/>
      <c r="L10" s="657"/>
      <c r="M10" s="657"/>
      <c r="N10" s="657"/>
      <c r="O10" s="657"/>
      <c r="P10" s="657"/>
      <c r="Q10" s="657"/>
    </row>
    <row r="11" spans="1:18" s="180" customFormat="1" ht="16.5" customHeight="1" x14ac:dyDescent="0.2">
      <c r="A11" s="86" t="s">
        <v>54</v>
      </c>
      <c r="B11" s="86" t="s">
        <v>20</v>
      </c>
      <c r="C11" s="648" t="s">
        <v>21</v>
      </c>
      <c r="D11" s="648"/>
      <c r="E11" s="648"/>
      <c r="F11" s="648"/>
      <c r="G11" s="648"/>
      <c r="H11" s="648"/>
      <c r="I11" s="648"/>
      <c r="J11" s="648"/>
      <c r="K11" s="648"/>
      <c r="L11" s="649" t="s">
        <v>62</v>
      </c>
      <c r="M11" s="650"/>
      <c r="N11" s="650"/>
      <c r="O11" s="651"/>
      <c r="P11" s="646" t="s">
        <v>183</v>
      </c>
      <c r="Q11" s="647"/>
    </row>
    <row r="12" spans="1:18" s="10" customFormat="1" ht="28.5" customHeight="1" x14ac:dyDescent="0.2">
      <c r="A12" s="87"/>
      <c r="B12" s="87"/>
      <c r="C12" s="648"/>
      <c r="D12" s="648"/>
      <c r="E12" s="648"/>
      <c r="F12" s="648"/>
      <c r="G12" s="648"/>
      <c r="H12" s="648"/>
      <c r="I12" s="648"/>
      <c r="J12" s="648"/>
      <c r="K12" s="648"/>
      <c r="L12" s="661" t="s">
        <v>55</v>
      </c>
      <c r="M12" s="662"/>
      <c r="N12" s="599" t="s">
        <v>211</v>
      </c>
      <c r="O12" s="600"/>
      <c r="P12" s="588" t="s">
        <v>184</v>
      </c>
      <c r="Q12" s="589"/>
    </row>
    <row r="13" spans="1:18" s="10" customFormat="1" ht="45.75" customHeight="1" x14ac:dyDescent="0.2">
      <c r="A13" s="88"/>
      <c r="B13" s="88"/>
      <c r="C13" s="89" t="s">
        <v>61</v>
      </c>
      <c r="D13" s="92" t="s">
        <v>22</v>
      </c>
      <c r="E13" s="92" t="s">
        <v>23</v>
      </c>
      <c r="F13" s="91" t="s">
        <v>206</v>
      </c>
      <c r="G13" s="91" t="s">
        <v>24</v>
      </c>
      <c r="H13" s="89" t="s">
        <v>56</v>
      </c>
      <c r="I13" s="93" t="s">
        <v>213</v>
      </c>
      <c r="J13" s="93" t="s">
        <v>212</v>
      </c>
      <c r="K13" s="93" t="s">
        <v>214</v>
      </c>
      <c r="L13" s="94" t="s">
        <v>22</v>
      </c>
      <c r="M13" s="94" t="s">
        <v>23</v>
      </c>
      <c r="N13" s="94" t="s">
        <v>22</v>
      </c>
      <c r="O13" s="96" t="s">
        <v>23</v>
      </c>
      <c r="P13" s="181" t="s">
        <v>63</v>
      </c>
      <c r="Q13" s="182" t="s">
        <v>72</v>
      </c>
    </row>
    <row r="14" spans="1:18" x14ac:dyDescent="0.2">
      <c r="A14" s="97" t="s">
        <v>17</v>
      </c>
      <c r="B14" s="98" t="s">
        <v>4</v>
      </c>
      <c r="C14" s="417">
        <f>IF(AND('Diesel (7)'!C14="",'Diesel (8)'!C14=""),"",SUM('Diesel (7)'!C14,'Diesel (8)'!C14))</f>
        <v>0</v>
      </c>
      <c r="D14" s="424">
        <f>IF(AND('Diesel (7)'!D14="",'Diesel (8)'!D14=""),"",MIN('Diesel (7)'!D14,'Diesel (8)'!D14))</f>
        <v>0</v>
      </c>
      <c r="E14" s="424">
        <f>IF(AND('Diesel (7)'!E14="",'Diesel (8)'!E14=""),"",MAX('Diesel (7)'!E14,'Diesel (8)'!E14))</f>
        <v>0</v>
      </c>
      <c r="F14" s="425">
        <v>0</v>
      </c>
      <c r="G14" s="425">
        <v>0</v>
      </c>
      <c r="H14" s="425">
        <v>0</v>
      </c>
      <c r="I14" s="417">
        <f>IF(AND('Diesel (7)'!I14="",'Diesel (8)'!I14=""),"",SUM('Diesel (7)'!I14,'Diesel (8)'!I14))</f>
        <v>0</v>
      </c>
      <c r="J14" s="423">
        <v>0</v>
      </c>
      <c r="K14" s="423">
        <v>0</v>
      </c>
      <c r="L14" s="423"/>
      <c r="M14" s="423"/>
      <c r="N14" s="183">
        <v>51</v>
      </c>
      <c r="O14" s="391" t="s">
        <v>4</v>
      </c>
      <c r="P14" s="268" t="s">
        <v>65</v>
      </c>
      <c r="Q14" s="102">
        <v>1998</v>
      </c>
    </row>
    <row r="15" spans="1:18" x14ac:dyDescent="0.2">
      <c r="A15" s="97" t="s">
        <v>0</v>
      </c>
      <c r="B15" s="136" t="s">
        <v>16</v>
      </c>
      <c r="C15" s="417">
        <f>IF(AND('Diesel (7)'!C15="",'Diesel (8)'!C15=""),"",SUM('Diesel (7)'!C15,'Diesel (8)'!C15))</f>
        <v>0</v>
      </c>
      <c r="D15" s="424">
        <f>IF(AND('Diesel (7)'!D15="",'Diesel (8)'!D15=""),"",MIN('Diesel (7)'!D15,'Diesel (8)'!D15))</f>
        <v>0</v>
      </c>
      <c r="E15" s="424">
        <f>IF(AND('Diesel (7)'!E15="",'Diesel (8)'!E15=""),"",MAX('Diesel (7)'!E15,'Diesel (8)'!E15))</f>
        <v>0</v>
      </c>
      <c r="F15" s="425">
        <v>0</v>
      </c>
      <c r="G15" s="425">
        <v>0</v>
      </c>
      <c r="H15" s="425">
        <v>0</v>
      </c>
      <c r="I15" s="417">
        <f>IF(AND('Diesel (7)'!I15="",'Diesel (8)'!I15=""),"",SUM('Diesel (7)'!I15,'Diesel (8)'!I15))</f>
        <v>0</v>
      </c>
      <c r="J15" s="423">
        <v>0</v>
      </c>
      <c r="K15" s="423">
        <v>0</v>
      </c>
      <c r="L15" s="423"/>
      <c r="M15" s="423"/>
      <c r="N15" s="184"/>
      <c r="O15" s="391">
        <v>845</v>
      </c>
      <c r="P15" s="391" t="s">
        <v>66</v>
      </c>
      <c r="Q15" s="139">
        <v>1998</v>
      </c>
    </row>
    <row r="16" spans="1:18" x14ac:dyDescent="0.2">
      <c r="A16" s="97" t="s">
        <v>58</v>
      </c>
      <c r="B16" s="185" t="s">
        <v>15</v>
      </c>
      <c r="C16" s="417">
        <f>IF(AND('Diesel (7)'!C16="",'Diesel (8)'!C16=""),"",SUM('Diesel (7)'!C16,'Diesel (8)'!C16))</f>
        <v>0</v>
      </c>
      <c r="D16" s="424">
        <f>IF(AND('Diesel (7)'!D16="",'Diesel (8)'!D16=""),"",MIN('Diesel (7)'!D16,'Diesel (8)'!D16))</f>
        <v>0</v>
      </c>
      <c r="E16" s="424">
        <f>IF(AND('Diesel (7)'!E16="",'Diesel (8)'!E16=""),"",MAX('Diesel (7)'!E16,'Diesel (8)'!E16))</f>
        <v>0</v>
      </c>
      <c r="F16" s="425">
        <v>0</v>
      </c>
      <c r="G16" s="425">
        <v>0</v>
      </c>
      <c r="H16" s="425">
        <v>0</v>
      </c>
      <c r="I16" s="417">
        <f>IF(AND('Diesel (7)'!I16="",'Diesel (8)'!I16=""),"",SUM('Diesel (7)'!I16,'Diesel (8)'!I16))</f>
        <v>0</v>
      </c>
      <c r="J16" s="423">
        <v>0</v>
      </c>
      <c r="K16" s="423">
        <v>0</v>
      </c>
      <c r="L16" s="423"/>
      <c r="M16" s="423"/>
      <c r="N16" s="186"/>
      <c r="O16" s="391">
        <v>360</v>
      </c>
      <c r="P16" s="391" t="s">
        <v>67</v>
      </c>
      <c r="Q16" s="139">
        <v>2000</v>
      </c>
    </row>
    <row r="17" spans="1:26" x14ac:dyDescent="0.2">
      <c r="A17" s="187" t="s">
        <v>1</v>
      </c>
      <c r="B17" s="117" t="s">
        <v>6</v>
      </c>
      <c r="C17" s="417">
        <f>IF(AND('Diesel (7)'!C17="",'Diesel (8)'!C17=""),"",SUM('Diesel (7)'!C17,'Diesel (8)'!C17))</f>
        <v>0</v>
      </c>
      <c r="D17" s="424">
        <f>IF(AND('Diesel (7)'!D17="",'Diesel (8)'!D17=""),"",MIN('Diesel (7)'!D17,'Diesel (8)'!D17))</f>
        <v>0</v>
      </c>
      <c r="E17" s="424">
        <f>IF(AND('Diesel (7)'!E17="",'Diesel (8)'!E17=""),"",MAX('Diesel (7)'!E17,'Diesel (8)'!E17))</f>
        <v>0</v>
      </c>
      <c r="F17" s="425">
        <v>0</v>
      </c>
      <c r="G17" s="425">
        <v>0</v>
      </c>
      <c r="H17" s="425">
        <v>0</v>
      </c>
      <c r="I17" s="417">
        <f>IF(AND('Diesel (7)'!I17="",'Diesel (8)'!I17=""),"",SUM('Diesel (7)'!I17,'Diesel (8)'!I17))</f>
        <v>0</v>
      </c>
      <c r="J17" s="423">
        <v>0</v>
      </c>
      <c r="K17" s="423">
        <v>0</v>
      </c>
      <c r="L17" s="423"/>
      <c r="M17" s="423"/>
      <c r="N17" s="184"/>
      <c r="O17" s="391">
        <v>8</v>
      </c>
      <c r="P17" s="391" t="s">
        <v>2</v>
      </c>
      <c r="Q17" s="139">
        <v>2006</v>
      </c>
    </row>
    <row r="18" spans="1:26" ht="22.5" x14ac:dyDescent="0.2">
      <c r="A18" s="135" t="s">
        <v>41</v>
      </c>
      <c r="B18" s="136" t="s">
        <v>9</v>
      </c>
      <c r="C18" s="417">
        <f>IF(AND('Diesel (7)'!C18="",'Diesel (8)'!C18=""),"",SUM('Diesel (7)'!C18,'Diesel (8)'!C18))</f>
        <v>0</v>
      </c>
      <c r="D18" s="424">
        <f>IF(AND('Diesel (7)'!D18="",'Diesel (8)'!D18=""),"",MIN('Diesel (7)'!D18,'Diesel (8)'!D18))</f>
        <v>0</v>
      </c>
      <c r="E18" s="424">
        <f>IF(AND('Diesel (7)'!E18="",'Diesel (8)'!E18=""),"",MAX('Diesel (7)'!E18,'Diesel (8)'!E18))</f>
        <v>0</v>
      </c>
      <c r="F18" s="425">
        <v>0</v>
      </c>
      <c r="G18" s="425">
        <v>0</v>
      </c>
      <c r="H18" s="425">
        <v>0</v>
      </c>
      <c r="I18" s="417">
        <f>IF(AND('Diesel (7)'!I18="",'Diesel (8)'!I18=""),"",SUM('Diesel (7)'!I18,'Diesel (8)'!I18))</f>
        <v>0</v>
      </c>
      <c r="J18" s="423">
        <v>0</v>
      </c>
      <c r="K18" s="423">
        <v>0</v>
      </c>
      <c r="L18" s="423"/>
      <c r="M18" s="423"/>
      <c r="N18" s="184"/>
      <c r="O18" s="391">
        <v>10</v>
      </c>
      <c r="P18" s="391" t="s">
        <v>352</v>
      </c>
      <c r="Q18" s="137">
        <v>2004</v>
      </c>
    </row>
    <row r="19" spans="1:26" x14ac:dyDescent="0.2">
      <c r="A19" s="188" t="s">
        <v>208</v>
      </c>
      <c r="B19" s="189" t="s">
        <v>209</v>
      </c>
      <c r="C19" s="417">
        <f>IF(AND('Diesel (7)'!C19="",'Diesel (8)'!C19=""),"",SUM('Diesel (7)'!C19,'Diesel (8)'!C19))</f>
        <v>0</v>
      </c>
      <c r="D19" s="424">
        <f>IF(AND('Diesel (7)'!D19="",'Diesel (8)'!D19=""),"",MIN('Diesel (7)'!D19,'Diesel (8)'!D19))</f>
        <v>0</v>
      </c>
      <c r="E19" s="424">
        <f>IF(AND('Diesel (7)'!E19="",'Diesel (8)'!E19=""),"",MAX('Diesel (7)'!E19,'Diesel (8)'!E19))</f>
        <v>0</v>
      </c>
      <c r="F19" s="425">
        <v>0</v>
      </c>
      <c r="G19" s="425">
        <v>0</v>
      </c>
      <c r="H19" s="425">
        <v>0</v>
      </c>
      <c r="I19" s="417">
        <f>IF(AND('Diesel (7)'!I19="",'Diesel (8)'!I19=""),"",SUM('Diesel (7)'!I19,'Diesel (8)'!I19))</f>
        <v>0</v>
      </c>
      <c r="J19" s="423">
        <v>0</v>
      </c>
      <c r="K19" s="423">
        <v>0</v>
      </c>
      <c r="L19" s="423"/>
      <c r="M19" s="423"/>
      <c r="N19" s="190"/>
      <c r="O19" s="391" t="s">
        <v>376</v>
      </c>
      <c r="P19" s="391" t="s">
        <v>353</v>
      </c>
      <c r="Q19" s="139">
        <v>2009</v>
      </c>
    </row>
    <row r="20" spans="1:26" ht="22.5" x14ac:dyDescent="0.2">
      <c r="A20" s="270" t="s">
        <v>433</v>
      </c>
      <c r="B20" s="189" t="s">
        <v>221</v>
      </c>
      <c r="C20" s="417">
        <f>IF(AND('Diesel (7)'!C20="",'Diesel (8)'!C20=""),"",SUM('Diesel (7)'!C20,'Diesel (8)'!C20))</f>
        <v>0</v>
      </c>
      <c r="D20" s="424">
        <f>IF(AND('Diesel (7)'!D20="",'Diesel (8)'!D20=""),"",MIN('Diesel (7)'!D20,'Diesel (8)'!D20))</f>
        <v>0</v>
      </c>
      <c r="E20" s="424">
        <f>IF(AND('Diesel (7)'!E20="",'Diesel (8)'!E20=""),"",MAX('Diesel (7)'!E20,'Diesel (8)'!E20))</f>
        <v>0</v>
      </c>
      <c r="F20" s="425">
        <v>0</v>
      </c>
      <c r="G20" s="425">
        <v>0</v>
      </c>
      <c r="H20" s="425">
        <v>0</v>
      </c>
      <c r="I20" s="417">
        <f>IF(AND('Diesel (7)'!I20="",'Diesel (8)'!I20=""),"",SUM('Diesel (7)'!I20,'Diesel (8)'!I20))</f>
        <v>0</v>
      </c>
      <c r="J20" s="423">
        <v>0</v>
      </c>
      <c r="K20" s="423">
        <v>0</v>
      </c>
      <c r="L20" s="423"/>
      <c r="M20" s="423"/>
      <c r="N20" s="190"/>
      <c r="O20" s="391">
        <v>2</v>
      </c>
      <c r="P20" s="391" t="s">
        <v>429</v>
      </c>
      <c r="Q20" s="139">
        <v>2011</v>
      </c>
    </row>
    <row r="21" spans="1:26" s="22" customFormat="1" ht="7.5" customHeight="1" x14ac:dyDescent="0.2">
      <c r="A21" s="191"/>
      <c r="B21" s="191"/>
      <c r="C21" s="191"/>
      <c r="D21" s="191"/>
      <c r="E21" s="191"/>
      <c r="F21" s="191"/>
      <c r="G21" s="191"/>
      <c r="H21" s="191"/>
      <c r="I21" s="191"/>
      <c r="J21" s="191"/>
      <c r="K21" s="191"/>
      <c r="L21" s="191"/>
      <c r="M21" s="191"/>
      <c r="N21" s="191"/>
      <c r="O21" s="192"/>
      <c r="P21" s="192"/>
      <c r="Q21" s="193"/>
      <c r="R21" s="75"/>
      <c r="S21" s="75"/>
      <c r="T21" s="75"/>
      <c r="U21" s="192"/>
      <c r="V21" s="192"/>
      <c r="W21" s="193"/>
      <c r="X21" s="75"/>
      <c r="Y21" s="75"/>
      <c r="Z21" s="75"/>
    </row>
    <row r="22" spans="1:26" s="22" customFormat="1" ht="15" customHeight="1" x14ac:dyDescent="0.25">
      <c r="A22" s="194" t="s">
        <v>74</v>
      </c>
      <c r="B22" s="144"/>
      <c r="C22" s="144"/>
      <c r="D22" s="144"/>
      <c r="E22" s="144"/>
      <c r="F22" s="144"/>
      <c r="G22" s="144"/>
      <c r="H22" s="144"/>
      <c r="I22" s="144"/>
      <c r="J22" s="144"/>
      <c r="K22" s="144"/>
      <c r="L22" s="144"/>
    </row>
    <row r="23" spans="1:26" ht="7.5" customHeight="1" x14ac:dyDescent="0.2">
      <c r="A23" s="12"/>
      <c r="B23" s="12"/>
      <c r="C23" s="12"/>
      <c r="D23" s="12"/>
      <c r="E23" s="12"/>
      <c r="F23" s="12"/>
      <c r="G23" s="12"/>
      <c r="H23" s="12"/>
      <c r="I23" s="12"/>
      <c r="J23" s="12"/>
      <c r="K23" s="12"/>
      <c r="L23" s="12"/>
    </row>
    <row r="24" spans="1:26" ht="15.75" customHeight="1" x14ac:dyDescent="0.2">
      <c r="A24" s="496" t="s">
        <v>43</v>
      </c>
      <c r="B24" s="634"/>
      <c r="C24" s="634"/>
      <c r="D24" s="634"/>
      <c r="E24" s="12"/>
      <c r="F24" s="12"/>
      <c r="G24" s="12"/>
      <c r="H24" s="12"/>
      <c r="I24" s="12"/>
      <c r="J24" s="12"/>
      <c r="K24" s="12"/>
      <c r="L24" s="12"/>
    </row>
    <row r="25" spans="1:26" s="180" customFormat="1" ht="13.5" customHeight="1" x14ac:dyDescent="0.2">
      <c r="A25" s="136" t="s">
        <v>44</v>
      </c>
      <c r="B25" s="413">
        <f>'Diesel (7)'!B25+'Diesel (8)'!B25</f>
        <v>0</v>
      </c>
      <c r="C25" s="136" t="s">
        <v>49</v>
      </c>
      <c r="D25" s="413">
        <f>'Diesel (7)'!D25+'Diesel (8)'!D25</f>
        <v>0</v>
      </c>
      <c r="E25" s="635" t="s">
        <v>375</v>
      </c>
      <c r="F25" s="636"/>
      <c r="G25" s="636"/>
      <c r="H25" s="636"/>
      <c r="I25" s="636"/>
      <c r="J25" s="636"/>
      <c r="K25" s="636"/>
      <c r="L25" s="636"/>
      <c r="M25" s="636"/>
      <c r="N25" s="636"/>
    </row>
    <row r="26" spans="1:26" s="180" customFormat="1" ht="13.5" customHeight="1" x14ac:dyDescent="0.2">
      <c r="A26" s="136" t="s">
        <v>45</v>
      </c>
      <c r="B26" s="413">
        <f>'Diesel (7)'!B26+'Diesel (8)'!B26</f>
        <v>0</v>
      </c>
      <c r="C26" s="136" t="s">
        <v>12</v>
      </c>
      <c r="D26" s="413">
        <f>'Diesel (7)'!D26+'Diesel (8)'!D26</f>
        <v>0</v>
      </c>
      <c r="E26" s="635"/>
      <c r="F26" s="636"/>
      <c r="G26" s="636"/>
      <c r="H26" s="636"/>
      <c r="I26" s="636"/>
      <c r="J26" s="636"/>
      <c r="K26" s="636"/>
      <c r="L26" s="636"/>
      <c r="M26" s="636"/>
      <c r="N26" s="636"/>
    </row>
    <row r="27" spans="1:26" s="180" customFormat="1" ht="13.5" customHeight="1" x14ac:dyDescent="0.2">
      <c r="A27" s="136" t="s">
        <v>46</v>
      </c>
      <c r="B27" s="413">
        <f>'Diesel (7)'!B27+'Diesel (8)'!B27</f>
        <v>0</v>
      </c>
      <c r="C27" s="136" t="s">
        <v>13</v>
      </c>
      <c r="D27" s="413">
        <f>'Diesel (7)'!D27+'Diesel (8)'!D27</f>
        <v>0</v>
      </c>
      <c r="E27" s="635" t="s">
        <v>3</v>
      </c>
      <c r="F27" s="636"/>
      <c r="G27" s="636"/>
      <c r="H27" s="636"/>
      <c r="I27" s="636"/>
      <c r="J27" s="636"/>
      <c r="K27" s="636"/>
      <c r="L27" s="636"/>
      <c r="M27" s="636"/>
      <c r="N27" s="636"/>
    </row>
    <row r="28" spans="1:26" s="180" customFormat="1" ht="13.5" customHeight="1" x14ac:dyDescent="0.2">
      <c r="A28" s="136" t="s">
        <v>11</v>
      </c>
      <c r="B28" s="413">
        <f>'Diesel (7)'!B28+'Diesel (8)'!B28</f>
        <v>0</v>
      </c>
      <c r="C28" s="136" t="s">
        <v>50</v>
      </c>
      <c r="D28" s="413">
        <f>'Diesel (7)'!D28+'Diesel (8)'!D28</f>
        <v>0</v>
      </c>
      <c r="E28" s="635" t="s">
        <v>356</v>
      </c>
      <c r="F28" s="636"/>
      <c r="G28" s="636"/>
      <c r="H28" s="636"/>
      <c r="I28" s="636"/>
      <c r="J28" s="636"/>
      <c r="K28" s="636"/>
      <c r="L28" s="636"/>
      <c r="M28" s="636"/>
      <c r="N28" s="636"/>
    </row>
    <row r="29" spans="1:26" s="180" customFormat="1" ht="13.5" customHeight="1" x14ac:dyDescent="0.2">
      <c r="A29" s="136" t="s">
        <v>47</v>
      </c>
      <c r="B29" s="413">
        <f>'Diesel (7)'!B29+'Diesel (8)'!B29</f>
        <v>0</v>
      </c>
      <c r="C29" s="136" t="s">
        <v>14</v>
      </c>
      <c r="D29" s="413">
        <f>'Diesel (7)'!D29+'Diesel (8)'!D29</f>
        <v>0</v>
      </c>
      <c r="E29" s="635"/>
      <c r="F29" s="636"/>
      <c r="G29" s="636"/>
      <c r="H29" s="636"/>
      <c r="I29" s="636"/>
      <c r="J29" s="636"/>
      <c r="K29" s="636"/>
      <c r="L29" s="636"/>
      <c r="M29" s="636"/>
      <c r="N29" s="636"/>
    </row>
    <row r="30" spans="1:26" s="180" customFormat="1" ht="13.5" customHeight="1" thickBot="1" x14ac:dyDescent="0.25">
      <c r="A30" s="136" t="s">
        <v>48</v>
      </c>
      <c r="B30" s="413">
        <f>'Diesel (7)'!B30+'Diesel (8)'!B30</f>
        <v>0</v>
      </c>
      <c r="C30" s="136" t="s">
        <v>51</v>
      </c>
      <c r="D30" s="413">
        <f>'Diesel (7)'!D30+'Diesel (8)'!D30</f>
        <v>0</v>
      </c>
      <c r="E30" s="635" t="s">
        <v>374</v>
      </c>
      <c r="F30" s="636"/>
      <c r="G30" s="636"/>
      <c r="H30" s="636"/>
      <c r="I30" s="636"/>
      <c r="J30" s="636"/>
      <c r="K30" s="636"/>
      <c r="L30" s="636"/>
      <c r="M30" s="636"/>
      <c r="N30" s="636"/>
    </row>
    <row r="31" spans="1:26" ht="13.5" customHeight="1" thickBot="1" x14ac:dyDescent="0.25">
      <c r="C31" s="195" t="s">
        <v>273</v>
      </c>
      <c r="D31" s="261">
        <f>SUM(B25:B30,D25:D30)</f>
        <v>0</v>
      </c>
      <c r="E31" s="635" t="s">
        <v>432</v>
      </c>
      <c r="F31" s="636"/>
      <c r="G31" s="636"/>
      <c r="H31" s="636"/>
      <c r="I31" s="636"/>
      <c r="J31" s="636"/>
      <c r="K31" s="636"/>
      <c r="L31" s="636"/>
      <c r="M31" s="636"/>
      <c r="N31" s="636"/>
    </row>
    <row r="32" spans="1:26" ht="6.75" customHeight="1" x14ac:dyDescent="0.2"/>
    <row r="33" spans="1:14" ht="12" customHeight="1" x14ac:dyDescent="0.2">
      <c r="A33" s="196" t="s">
        <v>96</v>
      </c>
      <c r="B33" s="22"/>
      <c r="C33" s="21"/>
      <c r="D33" s="22"/>
      <c r="E33" s="22"/>
      <c r="F33" s="22"/>
      <c r="G33" s="22"/>
      <c r="H33" s="22"/>
      <c r="I33" s="22"/>
      <c r="J33" s="22"/>
      <c r="K33" s="22"/>
      <c r="L33" s="22"/>
      <c r="M33" s="22"/>
    </row>
    <row r="34" spans="1:14" ht="47.25" customHeight="1" x14ac:dyDescent="0.2">
      <c r="A34" s="638"/>
      <c r="B34" s="639"/>
      <c r="C34" s="639"/>
      <c r="D34" s="639"/>
      <c r="E34" s="639"/>
      <c r="F34" s="639"/>
      <c r="G34" s="639"/>
      <c r="H34" s="639"/>
      <c r="I34" s="639"/>
      <c r="J34" s="639"/>
      <c r="K34" s="639"/>
      <c r="L34" s="639"/>
      <c r="M34" s="639"/>
      <c r="N34" s="640"/>
    </row>
    <row r="35" spans="1:14" ht="9.75" customHeight="1" x14ac:dyDescent="0.2">
      <c r="A35" s="144"/>
      <c r="B35" s="144"/>
      <c r="C35" s="144"/>
      <c r="D35" s="144"/>
      <c r="E35" s="144"/>
      <c r="F35" s="144"/>
      <c r="G35" s="144"/>
      <c r="H35" s="144"/>
      <c r="I35" s="144"/>
      <c r="J35" s="144"/>
      <c r="K35" s="144"/>
      <c r="L35" s="144"/>
      <c r="M35" s="22"/>
    </row>
    <row r="36" spans="1:14" ht="8.25" customHeight="1" x14ac:dyDescent="0.2">
      <c r="A36" s="146"/>
    </row>
    <row r="37" spans="1:14" ht="21.75" customHeight="1" x14ac:dyDescent="0.25">
      <c r="A37" s="148" t="s">
        <v>73</v>
      </c>
      <c r="J37" s="284" t="s">
        <v>838</v>
      </c>
    </row>
    <row r="38" spans="1:14" ht="10.5" customHeight="1" x14ac:dyDescent="0.2"/>
    <row r="39" spans="1:14" ht="15" customHeight="1" x14ac:dyDescent="0.2">
      <c r="A39" s="86" t="s">
        <v>54</v>
      </c>
      <c r="B39" s="86" t="s">
        <v>20</v>
      </c>
      <c r="C39" s="614" t="s">
        <v>350</v>
      </c>
      <c r="D39" s="641"/>
      <c r="E39" s="641"/>
      <c r="F39" s="641"/>
      <c r="G39" s="641"/>
      <c r="H39" s="641"/>
      <c r="I39" s="617"/>
      <c r="J39" s="614" t="s">
        <v>70</v>
      </c>
      <c r="K39" s="621"/>
      <c r="L39" s="621"/>
      <c r="M39" s="637"/>
      <c r="N39" s="149"/>
    </row>
    <row r="40" spans="1:14" ht="27" customHeight="1" x14ac:dyDescent="0.2">
      <c r="A40" s="87"/>
      <c r="B40" s="87"/>
      <c r="C40" s="415" t="s">
        <v>63</v>
      </c>
      <c r="D40" s="415" t="s">
        <v>72</v>
      </c>
      <c r="E40" s="415" t="s">
        <v>64</v>
      </c>
      <c r="F40" s="614" t="s">
        <v>68</v>
      </c>
      <c r="G40" s="617"/>
      <c r="H40" s="415"/>
      <c r="I40" s="642"/>
      <c r="J40" s="609" t="s">
        <v>867</v>
      </c>
      <c r="K40" s="642" t="s">
        <v>71</v>
      </c>
      <c r="L40" s="607" t="s">
        <v>76</v>
      </c>
      <c r="M40" s="608"/>
    </row>
    <row r="41" spans="1:14" ht="15" customHeight="1" x14ac:dyDescent="0.2">
      <c r="A41" s="87"/>
      <c r="B41" s="88"/>
      <c r="C41" s="415"/>
      <c r="D41" s="415"/>
      <c r="E41" s="415"/>
      <c r="F41" s="415" t="s">
        <v>22</v>
      </c>
      <c r="G41" s="415" t="s">
        <v>23</v>
      </c>
      <c r="H41" s="415" t="s">
        <v>69</v>
      </c>
      <c r="I41" s="643"/>
      <c r="J41" s="610"/>
      <c r="K41" s="643"/>
      <c r="L41" s="644"/>
      <c r="M41" s="645"/>
    </row>
    <row r="42" spans="1:14" ht="15" customHeight="1" x14ac:dyDescent="0.2">
      <c r="A42" s="197" t="str">
        <f>'Methods&amp;Limits'!A81</f>
        <v>Cetane number</v>
      </c>
      <c r="B42" s="141" t="str">
        <f>'Methods&amp;Limits'!B81</f>
        <v>--</v>
      </c>
      <c r="C42" s="198" t="str">
        <f>'Methods&amp;Limits'!E81</f>
        <v>EN-ISO 5165</v>
      </c>
      <c r="D42" s="198">
        <f>'Methods&amp;Limits'!F81</f>
        <v>1998</v>
      </c>
      <c r="E42" s="199">
        <f>'Methods&amp;Limits'!G81</f>
        <v>4.3</v>
      </c>
      <c r="F42" s="199">
        <f>'Methods&amp;Limits'!H81</f>
        <v>48.463000000000001</v>
      </c>
      <c r="G42" s="199"/>
      <c r="H42" s="262" t="str">
        <f>IF(D14="","",IF(D14&lt;F42,"Yes",""))</f>
        <v>Yes</v>
      </c>
      <c r="I42" s="422"/>
      <c r="J42" s="274"/>
      <c r="K42" s="274"/>
      <c r="L42" s="625"/>
      <c r="M42" s="626"/>
    </row>
    <row r="43" spans="1:14" ht="15" customHeight="1" x14ac:dyDescent="0.2">
      <c r="A43" s="200" t="str">
        <f>'Methods&amp;Limits'!A82</f>
        <v>Density at 15 oC</v>
      </c>
      <c r="B43" s="201" t="str">
        <f>'Methods&amp;Limits'!B82</f>
        <v>kg/m3</v>
      </c>
      <c r="C43" s="198" t="str">
        <f>'Methods&amp;Limits'!E82</f>
        <v>EN-ISO 3675</v>
      </c>
      <c r="D43" s="198">
        <f>'Methods&amp;Limits'!F82</f>
        <v>1998</v>
      </c>
      <c r="E43" s="199">
        <f>'Methods&amp;Limits'!G82</f>
        <v>1.2</v>
      </c>
      <c r="F43" s="199">
        <f>'Methods&amp;Limits'!H82</f>
        <v>0</v>
      </c>
      <c r="G43" s="199">
        <f>'Methods&amp;Limits'!I82</f>
        <v>845.70799999999997</v>
      </c>
      <c r="H43" s="262" t="str">
        <f>IF(E15="","",IF(E15&gt;G43,"Yes",""))</f>
        <v/>
      </c>
      <c r="I43" s="422"/>
      <c r="J43" s="274"/>
      <c r="K43" s="274"/>
      <c r="L43" s="625"/>
      <c r="M43" s="626"/>
    </row>
    <row r="44" spans="1:14" ht="15" customHeight="1" x14ac:dyDescent="0.2">
      <c r="A44" s="202"/>
      <c r="B44" s="203"/>
      <c r="C44" s="198" t="str">
        <f>'Methods&amp;Limits'!E83</f>
        <v>EN-ISO 12185</v>
      </c>
      <c r="D44" s="198">
        <f>'Methods&amp;Limits'!F83</f>
        <v>1996</v>
      </c>
      <c r="E44" s="199">
        <f>'Methods&amp;Limits'!G83</f>
        <v>0.50847457627110937</v>
      </c>
      <c r="F44" s="199">
        <f>'Methods&amp;Limits'!H83</f>
        <v>0</v>
      </c>
      <c r="G44" s="199">
        <f>'Methods&amp;Limits'!I83</f>
        <v>845.3</v>
      </c>
      <c r="H44" s="262" t="str">
        <f>IF(E15="","",IF(E15&gt;G44,"Yes",""))</f>
        <v/>
      </c>
      <c r="I44" s="422"/>
      <c r="J44" s="274"/>
      <c r="K44" s="274"/>
      <c r="L44" s="625"/>
      <c r="M44" s="626"/>
    </row>
    <row r="45" spans="1:14" ht="15" customHeight="1" x14ac:dyDescent="0.2">
      <c r="A45" s="197" t="str">
        <f>'Methods&amp;Limits'!A84</f>
        <v>Distillation -- 95% Point</v>
      </c>
      <c r="B45" s="204" t="str">
        <f>'Methods&amp;Limits'!B84</f>
        <v>oC</v>
      </c>
      <c r="C45" s="198" t="str">
        <f>'Methods&amp;Limits'!E84</f>
        <v>EN-ISO 3405</v>
      </c>
      <c r="D45" s="198">
        <f>'Methods&amp;Limits'!F84</f>
        <v>2000</v>
      </c>
      <c r="E45" s="199">
        <f>'Methods&amp;Limits'!G84</f>
        <v>10</v>
      </c>
      <c r="F45" s="199">
        <f>'Methods&amp;Limits'!H84</f>
        <v>0</v>
      </c>
      <c r="G45" s="199">
        <f>'Methods&amp;Limits'!I84</f>
        <v>365.9</v>
      </c>
      <c r="H45" s="262" t="str">
        <f>IF(E16="","",IF(E16&gt;G45,"Yes",""))</f>
        <v/>
      </c>
      <c r="I45" s="422"/>
      <c r="J45" s="274"/>
      <c r="K45" s="274"/>
      <c r="L45" s="625"/>
      <c r="M45" s="626"/>
    </row>
    <row r="46" spans="1:14" ht="15" customHeight="1" x14ac:dyDescent="0.2">
      <c r="A46" s="200" t="str">
        <f>'Methods&amp;Limits'!A85</f>
        <v>Polycyclic aromatic hydrocarbons</v>
      </c>
      <c r="B46" s="201" t="str">
        <f>'Methods&amp;Limits'!B85</f>
        <v>% (m/m)</v>
      </c>
      <c r="C46" s="198" t="str">
        <f>'Methods&amp;Limits'!E85</f>
        <v>EN 12916</v>
      </c>
      <c r="D46" s="198">
        <f>'Methods&amp;Limits'!F85</f>
        <v>2006</v>
      </c>
      <c r="E46" s="199">
        <f>'Methods&amp;Limits'!G85</f>
        <v>1.9</v>
      </c>
      <c r="F46" s="199">
        <f>'Methods&amp;Limits'!H85</f>
        <v>0</v>
      </c>
      <c r="G46" s="199">
        <f>'Methods&amp;Limits'!I85</f>
        <v>12.121</v>
      </c>
      <c r="H46" s="262" t="str">
        <f>IF(E17="","",IF(E17&gt;G46,"Yes",""))</f>
        <v/>
      </c>
      <c r="I46" s="422"/>
      <c r="J46" s="274"/>
      <c r="K46" s="274"/>
      <c r="L46" s="625"/>
      <c r="M46" s="626"/>
    </row>
    <row r="47" spans="1:14" ht="15" customHeight="1" x14ac:dyDescent="0.2">
      <c r="A47" s="152" t="str">
        <f>'Methods&amp;Limits'!A86</f>
        <v>Sulphur content (sulphur free, from 2005)</v>
      </c>
      <c r="B47" s="212" t="str">
        <f>'Methods&amp;Limits'!B86</f>
        <v>mg/kg</v>
      </c>
      <c r="C47" s="211" t="str">
        <f>'Methods&amp;Limits'!E86</f>
        <v>EN-ISO 20846</v>
      </c>
      <c r="D47" s="198">
        <f>'Methods&amp;Limits'!F86</f>
        <v>2004</v>
      </c>
      <c r="E47" s="199">
        <f>'Methods&amp;Limits'!G86</f>
        <v>2.2000000000000002</v>
      </c>
      <c r="F47" s="199">
        <f>'Methods&amp;Limits'!H86</f>
        <v>0</v>
      </c>
      <c r="G47" s="199">
        <f>'Methods&amp;Limits'!I86</f>
        <v>11.298</v>
      </c>
      <c r="H47" s="262" t="str">
        <f>IF(E18="","",IF(E18&gt;G47,"Yes",""))</f>
        <v/>
      </c>
      <c r="I47" s="422"/>
      <c r="J47" s="274"/>
      <c r="K47" s="274"/>
      <c r="L47" s="625"/>
      <c r="M47" s="626"/>
    </row>
    <row r="48" spans="1:14" ht="15" customHeight="1" x14ac:dyDescent="0.2">
      <c r="A48" s="155"/>
      <c r="B48" s="213"/>
      <c r="C48" s="271" t="str">
        <f>'Methods&amp;Limits'!E87</f>
        <v>EN-ISO 20884</v>
      </c>
      <c r="D48" s="198">
        <f>'Methods&amp;Limits'!F87</f>
        <v>2004</v>
      </c>
      <c r="E48" s="199">
        <f>'Methods&amp;Limits'!G87</f>
        <v>3.1</v>
      </c>
      <c r="F48" s="199">
        <f>'Methods&amp;Limits'!H87</f>
        <v>0</v>
      </c>
      <c r="G48" s="199">
        <f>'Methods&amp;Limits'!I87</f>
        <v>11.829000000000001</v>
      </c>
      <c r="H48" s="262" t="str">
        <f>IF(E18="","",IF(E18&gt;G48,"Yes",""))</f>
        <v/>
      </c>
      <c r="I48" s="422"/>
      <c r="J48" s="274"/>
      <c r="K48" s="274"/>
      <c r="L48" s="625"/>
      <c r="M48" s="626"/>
    </row>
    <row r="49" spans="1:13" ht="15" customHeight="1" x14ac:dyDescent="0.2">
      <c r="A49" s="188" t="str">
        <f>'Methods&amp;Limits'!A88</f>
        <v>FAME Content</v>
      </c>
      <c r="B49" s="189" t="str">
        <f>'Methods&amp;Limits'!B88</f>
        <v>% V/V</v>
      </c>
      <c r="C49" s="198" t="str">
        <f>'Methods&amp;Limits'!E88</f>
        <v>EN14078</v>
      </c>
      <c r="D49" s="198">
        <f>'Methods&amp;Limits'!F88</f>
        <v>2009</v>
      </c>
      <c r="E49" s="199">
        <f>'Methods&amp;Limits'!G88</f>
        <v>0.5</v>
      </c>
      <c r="F49" s="199">
        <f>'Methods&amp;Limits'!H88</f>
        <v>0</v>
      </c>
      <c r="G49" s="199">
        <f>'Methods&amp;Limits'!I88</f>
        <v>7.2949999999999999</v>
      </c>
      <c r="H49" s="262" t="str">
        <f>IF(E19="","",IF(E19&gt;G49,"Yes",""))</f>
        <v/>
      </c>
      <c r="I49" s="422"/>
      <c r="J49" s="274"/>
      <c r="K49" s="274"/>
      <c r="L49" s="625"/>
      <c r="M49" s="626"/>
    </row>
    <row r="50" spans="1:13" x14ac:dyDescent="0.2">
      <c r="A50" s="627" t="str">
        <f>'Methods&amp;Limits'!A89</f>
        <v>Manganese</v>
      </c>
      <c r="B50" s="629" t="str">
        <f>'Methods&amp;Limits'!B89</f>
        <v>mg/l</v>
      </c>
      <c r="C50" s="275" t="s">
        <v>430</v>
      </c>
      <c r="D50" s="198">
        <v>2011</v>
      </c>
      <c r="E50" s="273">
        <f>'Methods&amp;Limits'!G89</f>
        <v>1.53</v>
      </c>
      <c r="F50" s="199">
        <f>'Methods&amp;Limits'!H89</f>
        <v>0</v>
      </c>
      <c r="G50" s="389">
        <f>'Methods&amp;Limits'!I89</f>
        <v>2.9026999999999998</v>
      </c>
      <c r="H50" s="262" t="str">
        <f>IF(E20="","",IF(E20&gt;G50,"Yes",""))</f>
        <v/>
      </c>
      <c r="I50" s="422"/>
      <c r="J50" s="274"/>
      <c r="K50" s="274"/>
      <c r="L50" s="625"/>
      <c r="M50" s="626"/>
    </row>
    <row r="51" spans="1:13" x14ac:dyDescent="0.2">
      <c r="A51" s="628"/>
      <c r="B51" s="630"/>
      <c r="C51" s="275" t="s">
        <v>431</v>
      </c>
      <c r="D51" s="272">
        <f>'Methods&amp;Limits'!F89</f>
        <v>2011</v>
      </c>
      <c r="E51" s="273">
        <f>'Methods&amp;Limits'!G90</f>
        <v>1.76</v>
      </c>
      <c r="F51" s="389">
        <f>'Methods&amp;Limits'!H89</f>
        <v>0</v>
      </c>
      <c r="G51" s="389">
        <f>'Methods&amp;Limits'!I90</f>
        <v>3.0384000000000002</v>
      </c>
      <c r="H51" s="262" t="str">
        <f>IF(E20="","",IF(E20&gt;G51,"Yes",""))</f>
        <v/>
      </c>
      <c r="I51" s="422"/>
      <c r="J51" s="274"/>
      <c r="K51" s="274"/>
      <c r="L51" s="625"/>
      <c r="M51" s="626"/>
    </row>
    <row r="52" spans="1:13" ht="15" customHeight="1" x14ac:dyDescent="0.2"/>
    <row r="53" spans="1:13" x14ac:dyDescent="0.2"/>
  </sheetData>
  <sheetProtection algorithmName="SHA-512" hashValue="xq2h+b7U/7cf+/5QQLd+VRsswO/1FlJ/V0ds6QWMV4XH1OOV6NPWUWpXMYHLbF46bk9yHEwCZc5D2uKbxSwTXg==" saltValue="2QQ2n6IJ/mgrUcVtPxJkVg==" spinCount="100000" sheet="1" objects="1" scenarios="1" sort="0"/>
  <mergeCells count="39">
    <mergeCell ref="L48:M48"/>
    <mergeCell ref="L49:M49"/>
    <mergeCell ref="A50:A51"/>
    <mergeCell ref="B50:B51"/>
    <mergeCell ref="L51:M51"/>
    <mergeCell ref="L50:M50"/>
    <mergeCell ref="L47:M47"/>
    <mergeCell ref="A34:N34"/>
    <mergeCell ref="C39:I39"/>
    <mergeCell ref="J39:M39"/>
    <mergeCell ref="F40:G40"/>
    <mergeCell ref="I40:I41"/>
    <mergeCell ref="J40:J41"/>
    <mergeCell ref="K40:K41"/>
    <mergeCell ref="L40:M41"/>
    <mergeCell ref="L42:M42"/>
    <mergeCell ref="L43:M43"/>
    <mergeCell ref="L44:M44"/>
    <mergeCell ref="L45:M45"/>
    <mergeCell ref="L46:M46"/>
    <mergeCell ref="E31:N31"/>
    <mergeCell ref="C11:K12"/>
    <mergeCell ref="L11:O11"/>
    <mergeCell ref="P11:Q11"/>
    <mergeCell ref="L12:M12"/>
    <mergeCell ref="N12:O12"/>
    <mergeCell ref="P12:Q12"/>
    <mergeCell ref="A24:D24"/>
    <mergeCell ref="E25:N26"/>
    <mergeCell ref="E27:N27"/>
    <mergeCell ref="E28:N29"/>
    <mergeCell ref="E30:N30"/>
    <mergeCell ref="B3:D3"/>
    <mergeCell ref="G3:Q10"/>
    <mergeCell ref="B4:D4"/>
    <mergeCell ref="B5:D5"/>
    <mergeCell ref="B6:D6"/>
    <mergeCell ref="B7:D7"/>
    <mergeCell ref="B8:D8"/>
  </mergeCells>
  <dataValidations count="2">
    <dataValidation type="whole" operator="greaterThanOrEqual" allowBlank="1" showInputMessage="1" showErrorMessage="1" sqref="C14:C20 I14:I20 B25:B30 D25:D30">
      <formula1>0</formula1>
    </dataValidation>
    <dataValidation type="decimal" operator="greaterThanOrEqual" allowBlank="1" showInputMessage="1" showErrorMessage="1" sqref="D14:H20 J14:M20">
      <formula1>0</formula1>
    </dataValidation>
  </dataValidations>
  <hyperlinks>
    <hyperlink ref="R1" location="'Submission Report'!A1" display="&lt;-- GO BACK"/>
  </hyperlinks>
  <pageMargins left="0.75" right="0.75" top="1" bottom="1" header="0.4921259845" footer="0.4921259845"/>
  <pageSetup paperSize="9" scale="52" fitToHeight="2" orientation="landscape" r:id="rId1"/>
  <headerFooter alignWithMargins="0">
    <oddHeader>&amp;L&amp;F&amp;C&amp;[Diesel (9)</oddHeader>
    <oddFooter>&amp;L&amp;D&amp;CPage &amp;P of &amp;N</oddFooter>
  </headerFooter>
  <rowBreaks count="1" manualBreakCount="1">
    <brk id="53" max="16" man="1"/>
  </rowBreaks>
  <ignoredErrors>
    <ignoredError sqref="B31:D31 C25:C30" unlockedFormula="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Z53"/>
  <sheetViews>
    <sheetView showGridLines="0" zoomScaleNormal="100" workbookViewId="0"/>
  </sheetViews>
  <sheetFormatPr defaultColWidth="0" defaultRowHeight="12.75" zeroHeight="1" x14ac:dyDescent="0.2"/>
  <cols>
    <col min="1" max="1" width="36.85546875" style="4" customWidth="1"/>
    <col min="2" max="2" width="6.7109375" style="4" customWidth="1"/>
    <col min="3" max="3" width="20" style="4" customWidth="1"/>
    <col min="4" max="4" width="8.42578125" style="4" bestFit="1" customWidth="1"/>
    <col min="5" max="5" width="19.42578125" style="4" bestFit="1" customWidth="1"/>
    <col min="6" max="7" width="10.28515625" style="4" customWidth="1"/>
    <col min="8" max="8" width="10.85546875" style="4" bestFit="1" customWidth="1"/>
    <col min="9" max="9" width="12" style="4" bestFit="1" customWidth="1"/>
    <col min="10" max="10" width="12.28515625" style="4" customWidth="1"/>
    <col min="11" max="11" width="11.5703125" style="4" customWidth="1"/>
    <col min="12" max="12" width="10.28515625" style="4" customWidth="1"/>
    <col min="13" max="13" width="11" style="4" customWidth="1"/>
    <col min="14" max="14" width="8.85546875" style="4" bestFit="1" customWidth="1"/>
    <col min="15" max="15" width="11.85546875" style="4" customWidth="1"/>
    <col min="16" max="16" width="12.28515625" style="4" customWidth="1"/>
    <col min="17" max="17" width="31.42578125" style="4" customWidth="1"/>
    <col min="18" max="18" width="18.7109375" style="4" customWidth="1"/>
    <col min="19" max="19" width="6.28515625" style="4" bestFit="1" customWidth="1"/>
    <col min="20" max="20" width="19.42578125" style="4" hidden="1" customWidth="1"/>
    <col min="21" max="21" width="10.42578125" style="4" hidden="1" customWidth="1"/>
    <col min="22" max="22" width="10.85546875" style="4" hidden="1" customWidth="1"/>
    <col min="23" max="23" width="12" style="4" hidden="1" customWidth="1"/>
    <col min="24" max="24" width="13.7109375" style="4" hidden="1" customWidth="1"/>
    <col min="25" max="25" width="8.140625" style="4" hidden="1" customWidth="1"/>
    <col min="26" max="26" width="41.42578125" style="4" hidden="1" customWidth="1"/>
    <col min="27" max="16384" width="0" style="4" hidden="1"/>
  </cols>
  <sheetData>
    <row r="1" spans="1:18" s="177" customFormat="1" ht="21" customHeight="1" x14ac:dyDescent="0.25">
      <c r="A1" s="77" t="s">
        <v>354</v>
      </c>
      <c r="R1" s="288" t="s">
        <v>860</v>
      </c>
    </row>
    <row r="2" spans="1:18" ht="3.75" customHeight="1" x14ac:dyDescent="0.2">
      <c r="A2" s="12"/>
      <c r="B2" s="12"/>
      <c r="C2" s="12"/>
      <c r="D2" s="12"/>
      <c r="E2" s="12"/>
      <c r="F2" s="12"/>
      <c r="G2" s="12"/>
      <c r="H2" s="12"/>
      <c r="I2" s="12"/>
      <c r="J2" s="12"/>
      <c r="K2" s="12"/>
      <c r="L2" s="12"/>
    </row>
    <row r="3" spans="1:18" ht="14.25" customHeight="1" x14ac:dyDescent="0.2">
      <c r="A3" s="418" t="s">
        <v>18</v>
      </c>
      <c r="B3" s="658" t="str">
        <f>IF(LEN('Contacts&amp;Annual Summary'!C9) &gt; 1,'Contacts&amp;Annual Summary'!C9,"")</f>
        <v>Slovakia</v>
      </c>
      <c r="C3" s="659"/>
      <c r="D3" s="660"/>
      <c r="G3" s="655" t="s">
        <v>355</v>
      </c>
      <c r="H3" s="656"/>
      <c r="I3" s="656"/>
      <c r="J3" s="656"/>
      <c r="K3" s="656"/>
      <c r="L3" s="656"/>
      <c r="M3" s="656"/>
      <c r="N3" s="656"/>
      <c r="O3" s="656"/>
      <c r="P3" s="656"/>
      <c r="Q3" s="656"/>
    </row>
    <row r="4" spans="1:18" ht="14.25" customHeight="1" x14ac:dyDescent="0.2">
      <c r="A4" s="418" t="s">
        <v>53</v>
      </c>
      <c r="B4" s="658">
        <f>'Contacts&amp;Annual Summary'!C8</f>
        <v>2020</v>
      </c>
      <c r="C4" s="659"/>
      <c r="D4" s="660"/>
      <c r="G4" s="656"/>
      <c r="H4" s="656"/>
      <c r="I4" s="656"/>
      <c r="J4" s="656"/>
      <c r="K4" s="656"/>
      <c r="L4" s="656"/>
      <c r="M4" s="656"/>
      <c r="N4" s="656"/>
      <c r="O4" s="656"/>
      <c r="P4" s="656"/>
      <c r="Q4" s="656"/>
    </row>
    <row r="5" spans="1:18" ht="14.25" customHeight="1" x14ac:dyDescent="0.2">
      <c r="A5" s="419" t="s">
        <v>198</v>
      </c>
      <c r="B5" s="658" t="s">
        <v>241</v>
      </c>
      <c r="C5" s="659"/>
      <c r="D5" s="660"/>
      <c r="G5" s="656"/>
      <c r="H5" s="656"/>
      <c r="I5" s="656"/>
      <c r="J5" s="656"/>
      <c r="K5" s="656"/>
      <c r="L5" s="656"/>
      <c r="M5" s="656"/>
      <c r="N5" s="656"/>
      <c r="O5" s="656"/>
      <c r="P5" s="656"/>
      <c r="Q5" s="656"/>
    </row>
    <row r="6" spans="1:18" ht="14.25" customHeight="1" x14ac:dyDescent="0.2">
      <c r="A6" s="420" t="s">
        <v>59</v>
      </c>
      <c r="B6" s="658" t="s">
        <v>112</v>
      </c>
      <c r="C6" s="659"/>
      <c r="D6" s="660"/>
      <c r="G6" s="656"/>
      <c r="H6" s="656"/>
      <c r="I6" s="656"/>
      <c r="J6" s="656"/>
      <c r="K6" s="656"/>
      <c r="L6" s="656"/>
      <c r="M6" s="656"/>
      <c r="N6" s="656"/>
      <c r="O6" s="656"/>
      <c r="P6" s="656"/>
      <c r="Q6" s="656"/>
    </row>
    <row r="7" spans="1:18" ht="14.25" customHeight="1" x14ac:dyDescent="0.2">
      <c r="A7" s="420" t="s">
        <v>60</v>
      </c>
      <c r="B7" s="652"/>
      <c r="C7" s="653"/>
      <c r="D7" s="654"/>
      <c r="G7" s="656"/>
      <c r="H7" s="656"/>
      <c r="I7" s="656"/>
      <c r="J7" s="656"/>
      <c r="K7" s="656"/>
      <c r="L7" s="656"/>
      <c r="M7" s="656"/>
      <c r="N7" s="656"/>
      <c r="O7" s="656"/>
      <c r="P7" s="656"/>
      <c r="Q7" s="656"/>
    </row>
    <row r="8" spans="1:18" ht="14.25" customHeight="1" x14ac:dyDescent="0.2">
      <c r="A8" s="421" t="s">
        <v>351</v>
      </c>
      <c r="B8" s="631">
        <v>0</v>
      </c>
      <c r="C8" s="632"/>
      <c r="D8" s="633"/>
      <c r="E8" s="27"/>
      <c r="F8" s="27"/>
      <c r="G8" s="656"/>
      <c r="H8" s="656"/>
      <c r="I8" s="656"/>
      <c r="J8" s="656"/>
      <c r="K8" s="656"/>
      <c r="L8" s="656"/>
      <c r="M8" s="656"/>
      <c r="N8" s="656"/>
      <c r="O8" s="656"/>
      <c r="P8" s="656"/>
      <c r="Q8" s="656"/>
    </row>
    <row r="9" spans="1:18" ht="16.5" customHeight="1" x14ac:dyDescent="0.25">
      <c r="A9" s="179" t="s">
        <v>75</v>
      </c>
      <c r="B9" s="27"/>
      <c r="C9" s="27"/>
      <c r="D9" s="27"/>
      <c r="E9" s="27"/>
      <c r="F9" s="27"/>
      <c r="G9" s="656"/>
      <c r="H9" s="656"/>
      <c r="I9" s="656"/>
      <c r="J9" s="656"/>
      <c r="K9" s="656"/>
      <c r="L9" s="656"/>
      <c r="M9" s="656"/>
      <c r="N9" s="656"/>
      <c r="O9" s="656"/>
      <c r="P9" s="656"/>
      <c r="Q9" s="656"/>
    </row>
    <row r="10" spans="1:18" ht="22.5" customHeight="1" x14ac:dyDescent="0.2">
      <c r="A10" s="27"/>
      <c r="B10" s="27"/>
      <c r="C10" s="27"/>
      <c r="D10" s="27"/>
      <c r="E10" s="27"/>
      <c r="F10" s="27"/>
      <c r="G10" s="657"/>
      <c r="H10" s="657"/>
      <c r="I10" s="657"/>
      <c r="J10" s="657"/>
      <c r="K10" s="657"/>
      <c r="L10" s="657"/>
      <c r="M10" s="657"/>
      <c r="N10" s="657"/>
      <c r="O10" s="657"/>
      <c r="P10" s="657"/>
      <c r="Q10" s="657"/>
    </row>
    <row r="11" spans="1:18" s="180" customFormat="1" ht="16.5" customHeight="1" x14ac:dyDescent="0.2">
      <c r="A11" s="86" t="s">
        <v>54</v>
      </c>
      <c r="B11" s="86" t="s">
        <v>20</v>
      </c>
      <c r="C11" s="648" t="s">
        <v>21</v>
      </c>
      <c r="D11" s="648"/>
      <c r="E11" s="648"/>
      <c r="F11" s="648"/>
      <c r="G11" s="648"/>
      <c r="H11" s="648"/>
      <c r="I11" s="648"/>
      <c r="J11" s="648"/>
      <c r="K11" s="648"/>
      <c r="L11" s="649" t="s">
        <v>62</v>
      </c>
      <c r="M11" s="650"/>
      <c r="N11" s="650"/>
      <c r="O11" s="651"/>
      <c r="P11" s="646" t="s">
        <v>183</v>
      </c>
      <c r="Q11" s="647"/>
    </row>
    <row r="12" spans="1:18" s="10" customFormat="1" ht="28.5" customHeight="1" x14ac:dyDescent="0.2">
      <c r="A12" s="87"/>
      <c r="B12" s="87"/>
      <c r="C12" s="648"/>
      <c r="D12" s="648"/>
      <c r="E12" s="648"/>
      <c r="F12" s="648"/>
      <c r="G12" s="648"/>
      <c r="H12" s="648"/>
      <c r="I12" s="648"/>
      <c r="J12" s="648"/>
      <c r="K12" s="648"/>
      <c r="L12" s="661" t="s">
        <v>55</v>
      </c>
      <c r="M12" s="662"/>
      <c r="N12" s="599" t="s">
        <v>211</v>
      </c>
      <c r="O12" s="600"/>
      <c r="P12" s="588" t="s">
        <v>184</v>
      </c>
      <c r="Q12" s="589"/>
    </row>
    <row r="13" spans="1:18" s="10" customFormat="1" ht="45.75" customHeight="1" x14ac:dyDescent="0.2">
      <c r="A13" s="88"/>
      <c r="B13" s="88"/>
      <c r="C13" s="89" t="s">
        <v>61</v>
      </c>
      <c r="D13" s="92" t="s">
        <v>22</v>
      </c>
      <c r="E13" s="92" t="s">
        <v>23</v>
      </c>
      <c r="F13" s="91" t="s">
        <v>206</v>
      </c>
      <c r="G13" s="91" t="s">
        <v>24</v>
      </c>
      <c r="H13" s="89" t="s">
        <v>56</v>
      </c>
      <c r="I13" s="93" t="s">
        <v>213</v>
      </c>
      <c r="J13" s="93" t="s">
        <v>212</v>
      </c>
      <c r="K13" s="93" t="s">
        <v>214</v>
      </c>
      <c r="L13" s="94" t="s">
        <v>22</v>
      </c>
      <c r="M13" s="94" t="s">
        <v>23</v>
      </c>
      <c r="N13" s="94" t="s">
        <v>22</v>
      </c>
      <c r="O13" s="96" t="s">
        <v>23</v>
      </c>
      <c r="P13" s="181" t="s">
        <v>63</v>
      </c>
      <c r="Q13" s="182" t="s">
        <v>72</v>
      </c>
    </row>
    <row r="14" spans="1:18" x14ac:dyDescent="0.2">
      <c r="A14" s="97" t="s">
        <v>17</v>
      </c>
      <c r="B14" s="98" t="s">
        <v>4</v>
      </c>
      <c r="C14" s="416">
        <v>0</v>
      </c>
      <c r="D14" s="423">
        <v>0</v>
      </c>
      <c r="E14" s="423">
        <v>0</v>
      </c>
      <c r="F14" s="423">
        <v>0</v>
      </c>
      <c r="G14" s="423">
        <v>0</v>
      </c>
      <c r="H14" s="423">
        <v>0</v>
      </c>
      <c r="I14" s="416">
        <v>0</v>
      </c>
      <c r="J14" s="423">
        <v>0</v>
      </c>
      <c r="K14" s="423">
        <v>0</v>
      </c>
      <c r="L14" s="423"/>
      <c r="M14" s="423"/>
      <c r="N14" s="183">
        <v>51</v>
      </c>
      <c r="O14" s="391" t="s">
        <v>4</v>
      </c>
      <c r="P14" s="268" t="s">
        <v>65</v>
      </c>
      <c r="Q14" s="102">
        <v>1998</v>
      </c>
    </row>
    <row r="15" spans="1:18" x14ac:dyDescent="0.2">
      <c r="A15" s="97" t="s">
        <v>0</v>
      </c>
      <c r="B15" s="136" t="s">
        <v>16</v>
      </c>
      <c r="C15" s="416">
        <v>0</v>
      </c>
      <c r="D15" s="423">
        <v>0</v>
      </c>
      <c r="E15" s="423">
        <v>0</v>
      </c>
      <c r="F15" s="423">
        <v>0</v>
      </c>
      <c r="G15" s="423">
        <v>0</v>
      </c>
      <c r="H15" s="423">
        <v>0</v>
      </c>
      <c r="I15" s="416">
        <v>0</v>
      </c>
      <c r="J15" s="423">
        <v>0</v>
      </c>
      <c r="K15" s="423">
        <v>0</v>
      </c>
      <c r="L15" s="423"/>
      <c r="M15" s="423"/>
      <c r="N15" s="184"/>
      <c r="O15" s="391">
        <v>845</v>
      </c>
      <c r="P15" s="391" t="s">
        <v>66</v>
      </c>
      <c r="Q15" s="139">
        <v>1998</v>
      </c>
    </row>
    <row r="16" spans="1:18" x14ac:dyDescent="0.2">
      <c r="A16" s="97" t="s">
        <v>58</v>
      </c>
      <c r="B16" s="185" t="s">
        <v>15</v>
      </c>
      <c r="C16" s="416">
        <v>0</v>
      </c>
      <c r="D16" s="423">
        <v>0</v>
      </c>
      <c r="E16" s="423">
        <v>0</v>
      </c>
      <c r="F16" s="423">
        <v>0</v>
      </c>
      <c r="G16" s="423">
        <v>0</v>
      </c>
      <c r="H16" s="423">
        <v>0</v>
      </c>
      <c r="I16" s="416">
        <v>0</v>
      </c>
      <c r="J16" s="423">
        <v>0</v>
      </c>
      <c r="K16" s="423">
        <v>0</v>
      </c>
      <c r="L16" s="423"/>
      <c r="M16" s="423"/>
      <c r="N16" s="186"/>
      <c r="O16" s="391">
        <v>360</v>
      </c>
      <c r="P16" s="391" t="s">
        <v>67</v>
      </c>
      <c r="Q16" s="139">
        <v>2000</v>
      </c>
    </row>
    <row r="17" spans="1:26" x14ac:dyDescent="0.2">
      <c r="A17" s="187" t="s">
        <v>1</v>
      </c>
      <c r="B17" s="117" t="s">
        <v>6</v>
      </c>
      <c r="C17" s="416">
        <v>0</v>
      </c>
      <c r="D17" s="423">
        <v>0</v>
      </c>
      <c r="E17" s="423">
        <v>0</v>
      </c>
      <c r="F17" s="423">
        <v>0</v>
      </c>
      <c r="G17" s="423">
        <v>0</v>
      </c>
      <c r="H17" s="423">
        <v>0</v>
      </c>
      <c r="I17" s="416">
        <v>0</v>
      </c>
      <c r="J17" s="423">
        <v>0</v>
      </c>
      <c r="K17" s="423">
        <v>0</v>
      </c>
      <c r="L17" s="423"/>
      <c r="M17" s="423"/>
      <c r="N17" s="184"/>
      <c r="O17" s="391">
        <v>8</v>
      </c>
      <c r="P17" s="391" t="s">
        <v>2</v>
      </c>
      <c r="Q17" s="139">
        <v>2006</v>
      </c>
    </row>
    <row r="18" spans="1:26" ht="22.5" x14ac:dyDescent="0.2">
      <c r="A18" s="135" t="s">
        <v>41</v>
      </c>
      <c r="B18" s="136" t="s">
        <v>9</v>
      </c>
      <c r="C18" s="416">
        <v>0</v>
      </c>
      <c r="D18" s="423">
        <v>0</v>
      </c>
      <c r="E18" s="423">
        <v>0</v>
      </c>
      <c r="F18" s="423">
        <v>0</v>
      </c>
      <c r="G18" s="423">
        <v>0</v>
      </c>
      <c r="H18" s="423">
        <v>0</v>
      </c>
      <c r="I18" s="416">
        <v>0</v>
      </c>
      <c r="J18" s="423">
        <v>0</v>
      </c>
      <c r="K18" s="423">
        <v>0</v>
      </c>
      <c r="L18" s="423"/>
      <c r="M18" s="423"/>
      <c r="N18" s="184"/>
      <c r="O18" s="391">
        <v>10</v>
      </c>
      <c r="P18" s="391" t="s">
        <v>352</v>
      </c>
      <c r="Q18" s="137">
        <v>2004</v>
      </c>
    </row>
    <row r="19" spans="1:26" x14ac:dyDescent="0.2">
      <c r="A19" s="188" t="s">
        <v>208</v>
      </c>
      <c r="B19" s="189" t="s">
        <v>209</v>
      </c>
      <c r="C19" s="416">
        <v>0</v>
      </c>
      <c r="D19" s="423">
        <v>0</v>
      </c>
      <c r="E19" s="423">
        <v>0</v>
      </c>
      <c r="F19" s="423">
        <v>0</v>
      </c>
      <c r="G19" s="423">
        <v>0</v>
      </c>
      <c r="H19" s="423">
        <v>0</v>
      </c>
      <c r="I19" s="416">
        <v>0</v>
      </c>
      <c r="J19" s="423">
        <v>0</v>
      </c>
      <c r="K19" s="423">
        <v>0</v>
      </c>
      <c r="L19" s="423"/>
      <c r="M19" s="423"/>
      <c r="N19" s="190"/>
      <c r="O19" s="391" t="s">
        <v>376</v>
      </c>
      <c r="P19" s="391" t="s">
        <v>353</v>
      </c>
      <c r="Q19" s="139">
        <v>2009</v>
      </c>
    </row>
    <row r="20" spans="1:26" ht="22.5" x14ac:dyDescent="0.2">
      <c r="A20" s="270" t="s">
        <v>433</v>
      </c>
      <c r="B20" s="189" t="s">
        <v>221</v>
      </c>
      <c r="C20" s="416">
        <v>0</v>
      </c>
      <c r="D20" s="423">
        <v>0</v>
      </c>
      <c r="E20" s="423">
        <v>0</v>
      </c>
      <c r="F20" s="423">
        <v>0</v>
      </c>
      <c r="G20" s="423">
        <v>0</v>
      </c>
      <c r="H20" s="423">
        <v>0</v>
      </c>
      <c r="I20" s="416">
        <v>0</v>
      </c>
      <c r="J20" s="423">
        <v>0</v>
      </c>
      <c r="K20" s="423">
        <v>0</v>
      </c>
      <c r="L20" s="423"/>
      <c r="M20" s="423"/>
      <c r="N20" s="190"/>
      <c r="O20" s="391">
        <v>2</v>
      </c>
      <c r="P20" s="391" t="s">
        <v>429</v>
      </c>
      <c r="Q20" s="139">
        <v>2011</v>
      </c>
    </row>
    <row r="21" spans="1:26" s="22" customFormat="1" ht="7.5" customHeight="1" x14ac:dyDescent="0.2">
      <c r="A21" s="191"/>
      <c r="B21" s="191"/>
      <c r="C21" s="191"/>
      <c r="D21" s="191"/>
      <c r="E21" s="191"/>
      <c r="F21" s="191"/>
      <c r="G21" s="191"/>
      <c r="H21" s="191"/>
      <c r="I21" s="191"/>
      <c r="J21" s="191"/>
      <c r="K21" s="191"/>
      <c r="L21" s="191"/>
      <c r="M21" s="192"/>
      <c r="N21" s="192"/>
      <c r="O21" s="192"/>
      <c r="P21" s="192"/>
      <c r="Q21" s="193"/>
      <c r="R21" s="75"/>
      <c r="S21" s="75"/>
      <c r="T21" s="75"/>
      <c r="U21" s="192"/>
      <c r="V21" s="192"/>
      <c r="W21" s="193"/>
      <c r="X21" s="75"/>
      <c r="Y21" s="75"/>
      <c r="Z21" s="75"/>
    </row>
    <row r="22" spans="1:26" s="22" customFormat="1" ht="15" customHeight="1" x14ac:dyDescent="0.25">
      <c r="A22" s="194" t="s">
        <v>74</v>
      </c>
      <c r="B22" s="144"/>
      <c r="C22" s="144"/>
      <c r="D22" s="144"/>
      <c r="E22" s="144"/>
      <c r="F22" s="144"/>
      <c r="G22" s="144"/>
      <c r="H22" s="144"/>
      <c r="I22" s="144"/>
      <c r="J22" s="144"/>
      <c r="K22" s="144"/>
      <c r="L22" s="144"/>
    </row>
    <row r="23" spans="1:26" ht="7.5" customHeight="1" x14ac:dyDescent="0.2">
      <c r="A23" s="12"/>
      <c r="B23" s="12"/>
      <c r="C23" s="12"/>
      <c r="D23" s="12"/>
      <c r="E23" s="12"/>
      <c r="F23" s="12"/>
      <c r="G23" s="12"/>
      <c r="H23" s="12"/>
      <c r="I23" s="12"/>
      <c r="J23" s="12"/>
      <c r="K23" s="12"/>
      <c r="L23" s="12"/>
    </row>
    <row r="24" spans="1:26" ht="15.75" customHeight="1" x14ac:dyDescent="0.2">
      <c r="A24" s="496" t="s">
        <v>43</v>
      </c>
      <c r="B24" s="634"/>
      <c r="C24" s="634"/>
      <c r="D24" s="634"/>
      <c r="E24" s="12"/>
      <c r="F24" s="12"/>
      <c r="G24" s="12"/>
      <c r="H24" s="12"/>
      <c r="I24" s="12"/>
      <c r="J24" s="12"/>
      <c r="K24" s="12"/>
      <c r="L24" s="12"/>
    </row>
    <row r="25" spans="1:26" s="180" customFormat="1" ht="13.5" customHeight="1" x14ac:dyDescent="0.2">
      <c r="A25" s="136" t="s">
        <v>44</v>
      </c>
      <c r="B25" s="411">
        <v>0</v>
      </c>
      <c r="C25" s="136" t="s">
        <v>49</v>
      </c>
      <c r="D25" s="412">
        <v>0</v>
      </c>
      <c r="E25" s="635" t="s">
        <v>375</v>
      </c>
      <c r="F25" s="636"/>
      <c r="G25" s="636"/>
      <c r="H25" s="636"/>
      <c r="I25" s="636"/>
      <c r="J25" s="636"/>
      <c r="K25" s="636"/>
      <c r="L25" s="636"/>
      <c r="M25" s="636"/>
      <c r="N25" s="636"/>
    </row>
    <row r="26" spans="1:26" s="180" customFormat="1" ht="13.5" customHeight="1" x14ac:dyDescent="0.2">
      <c r="A26" s="136" t="s">
        <v>45</v>
      </c>
      <c r="B26" s="411">
        <v>0</v>
      </c>
      <c r="C26" s="136" t="s">
        <v>12</v>
      </c>
      <c r="D26" s="412">
        <v>0</v>
      </c>
      <c r="E26" s="635"/>
      <c r="F26" s="636"/>
      <c r="G26" s="636"/>
      <c r="H26" s="636"/>
      <c r="I26" s="636"/>
      <c r="J26" s="636"/>
      <c r="K26" s="636"/>
      <c r="L26" s="636"/>
      <c r="M26" s="636"/>
      <c r="N26" s="636"/>
    </row>
    <row r="27" spans="1:26" s="180" customFormat="1" ht="13.5" customHeight="1" x14ac:dyDescent="0.2">
      <c r="A27" s="136" t="s">
        <v>46</v>
      </c>
      <c r="B27" s="411">
        <v>0</v>
      </c>
      <c r="C27" s="136" t="s">
        <v>13</v>
      </c>
      <c r="D27" s="412">
        <v>0</v>
      </c>
      <c r="E27" s="635" t="s">
        <v>3</v>
      </c>
      <c r="F27" s="636"/>
      <c r="G27" s="636"/>
      <c r="H27" s="636"/>
      <c r="I27" s="636"/>
      <c r="J27" s="636"/>
      <c r="K27" s="636"/>
      <c r="L27" s="636"/>
      <c r="M27" s="636"/>
      <c r="N27" s="636"/>
    </row>
    <row r="28" spans="1:26" s="180" customFormat="1" ht="13.5" customHeight="1" x14ac:dyDescent="0.2">
      <c r="A28" s="136" t="s">
        <v>11</v>
      </c>
      <c r="B28" s="411">
        <v>0</v>
      </c>
      <c r="C28" s="136" t="s">
        <v>50</v>
      </c>
      <c r="D28" s="412">
        <v>0</v>
      </c>
      <c r="E28" s="635" t="s">
        <v>356</v>
      </c>
      <c r="F28" s="636"/>
      <c r="G28" s="636"/>
      <c r="H28" s="636"/>
      <c r="I28" s="636"/>
      <c r="J28" s="636"/>
      <c r="K28" s="636"/>
      <c r="L28" s="636"/>
      <c r="M28" s="636"/>
      <c r="N28" s="636"/>
    </row>
    <row r="29" spans="1:26" s="180" customFormat="1" ht="13.5" customHeight="1" x14ac:dyDescent="0.2">
      <c r="A29" s="136" t="s">
        <v>47</v>
      </c>
      <c r="B29" s="411">
        <v>0</v>
      </c>
      <c r="C29" s="136" t="s">
        <v>14</v>
      </c>
      <c r="D29" s="412">
        <v>0</v>
      </c>
      <c r="E29" s="635"/>
      <c r="F29" s="636"/>
      <c r="G29" s="636"/>
      <c r="H29" s="636"/>
      <c r="I29" s="636"/>
      <c r="J29" s="636"/>
      <c r="K29" s="636"/>
      <c r="L29" s="636"/>
      <c r="M29" s="636"/>
      <c r="N29" s="636"/>
    </row>
    <row r="30" spans="1:26" s="180" customFormat="1" ht="13.5" customHeight="1" thickBot="1" x14ac:dyDescent="0.25">
      <c r="A30" s="136" t="s">
        <v>48</v>
      </c>
      <c r="B30" s="411">
        <v>0</v>
      </c>
      <c r="C30" s="136" t="s">
        <v>51</v>
      </c>
      <c r="D30" s="414">
        <v>0</v>
      </c>
      <c r="E30" s="635" t="s">
        <v>374</v>
      </c>
      <c r="F30" s="636"/>
      <c r="G30" s="636"/>
      <c r="H30" s="636"/>
      <c r="I30" s="636"/>
      <c r="J30" s="636"/>
      <c r="K30" s="636"/>
      <c r="L30" s="636"/>
      <c r="M30" s="636"/>
      <c r="N30" s="636"/>
    </row>
    <row r="31" spans="1:26" ht="13.5" customHeight="1" thickBot="1" x14ac:dyDescent="0.25">
      <c r="C31" s="195" t="s">
        <v>245</v>
      </c>
      <c r="D31" s="261">
        <f>SUM(B25:B30,D25:D30)</f>
        <v>0</v>
      </c>
      <c r="E31" s="635" t="s">
        <v>432</v>
      </c>
      <c r="F31" s="636"/>
      <c r="G31" s="636"/>
      <c r="H31" s="636"/>
      <c r="I31" s="636"/>
      <c r="J31" s="636"/>
      <c r="K31" s="636"/>
      <c r="L31" s="636"/>
      <c r="M31" s="636"/>
      <c r="N31" s="636"/>
    </row>
    <row r="32" spans="1:26" ht="6.75" customHeight="1" x14ac:dyDescent="0.2"/>
    <row r="33" spans="1:14" ht="12" customHeight="1" x14ac:dyDescent="0.2">
      <c r="A33" s="196" t="s">
        <v>96</v>
      </c>
      <c r="B33" s="22"/>
      <c r="C33" s="21"/>
      <c r="D33" s="22"/>
      <c r="E33" s="22"/>
      <c r="F33" s="22"/>
      <c r="G33" s="22"/>
      <c r="H33" s="22"/>
      <c r="I33" s="22"/>
      <c r="J33" s="22"/>
      <c r="K33" s="22"/>
      <c r="L33" s="22"/>
      <c r="M33" s="22"/>
    </row>
    <row r="34" spans="1:14" ht="47.25" customHeight="1" x14ac:dyDescent="0.2">
      <c r="A34" s="638"/>
      <c r="B34" s="639"/>
      <c r="C34" s="639"/>
      <c r="D34" s="639"/>
      <c r="E34" s="639"/>
      <c r="F34" s="639"/>
      <c r="G34" s="639"/>
      <c r="H34" s="639"/>
      <c r="I34" s="639"/>
      <c r="J34" s="639"/>
      <c r="K34" s="639"/>
      <c r="L34" s="639"/>
      <c r="M34" s="639"/>
      <c r="N34" s="640"/>
    </row>
    <row r="35" spans="1:14" ht="9.75" customHeight="1" x14ac:dyDescent="0.2">
      <c r="A35" s="144"/>
      <c r="B35" s="144"/>
      <c r="C35" s="144"/>
      <c r="D35" s="144"/>
      <c r="E35" s="144"/>
      <c r="F35" s="144"/>
      <c r="G35" s="144"/>
      <c r="H35" s="144"/>
      <c r="I35" s="144"/>
      <c r="J35" s="144"/>
      <c r="K35" s="144"/>
      <c r="L35" s="144"/>
      <c r="M35" s="22"/>
    </row>
    <row r="36" spans="1:14" ht="8.25" customHeight="1" x14ac:dyDescent="0.2">
      <c r="A36" s="146"/>
    </row>
    <row r="37" spans="1:14" ht="21.75" customHeight="1" x14ac:dyDescent="0.25">
      <c r="A37" s="148" t="s">
        <v>73</v>
      </c>
    </row>
    <row r="38" spans="1:14" ht="10.5" customHeight="1" x14ac:dyDescent="0.2"/>
    <row r="39" spans="1:14" ht="15" customHeight="1" x14ac:dyDescent="0.2">
      <c r="A39" s="86" t="s">
        <v>54</v>
      </c>
      <c r="B39" s="86" t="s">
        <v>20</v>
      </c>
      <c r="C39" s="614" t="s">
        <v>350</v>
      </c>
      <c r="D39" s="641"/>
      <c r="E39" s="641"/>
      <c r="F39" s="641"/>
      <c r="G39" s="641"/>
      <c r="H39" s="641"/>
      <c r="I39" s="617"/>
      <c r="J39" s="614" t="s">
        <v>70</v>
      </c>
      <c r="K39" s="621"/>
      <c r="L39" s="621"/>
      <c r="M39" s="637"/>
      <c r="N39" s="149"/>
    </row>
    <row r="40" spans="1:14" ht="27" customHeight="1" x14ac:dyDescent="0.2">
      <c r="A40" s="87"/>
      <c r="B40" s="87"/>
      <c r="C40" s="415" t="s">
        <v>63</v>
      </c>
      <c r="D40" s="415" t="s">
        <v>72</v>
      </c>
      <c r="E40" s="415" t="s">
        <v>64</v>
      </c>
      <c r="F40" s="614" t="s">
        <v>68</v>
      </c>
      <c r="G40" s="617"/>
      <c r="H40" s="415"/>
      <c r="I40" s="642"/>
      <c r="J40" s="609" t="s">
        <v>867</v>
      </c>
      <c r="K40" s="642" t="s">
        <v>71</v>
      </c>
      <c r="L40" s="607" t="s">
        <v>76</v>
      </c>
      <c r="M40" s="608"/>
    </row>
    <row r="41" spans="1:14" ht="15" customHeight="1" x14ac:dyDescent="0.2">
      <c r="A41" s="87"/>
      <c r="B41" s="88"/>
      <c r="C41" s="415"/>
      <c r="D41" s="415"/>
      <c r="E41" s="415"/>
      <c r="F41" s="415" t="s">
        <v>22</v>
      </c>
      <c r="G41" s="415" t="s">
        <v>23</v>
      </c>
      <c r="H41" s="415" t="s">
        <v>69</v>
      </c>
      <c r="I41" s="643"/>
      <c r="J41" s="610"/>
      <c r="K41" s="643"/>
      <c r="L41" s="644"/>
      <c r="M41" s="645"/>
    </row>
    <row r="42" spans="1:14" ht="15" customHeight="1" x14ac:dyDescent="0.2">
      <c r="A42" s="197" t="str">
        <f>'Methods&amp;Limits'!A81</f>
        <v>Cetane number</v>
      </c>
      <c r="B42" s="141" t="str">
        <f>'Methods&amp;Limits'!B81</f>
        <v>--</v>
      </c>
      <c r="C42" s="198" t="str">
        <f>'Methods&amp;Limits'!E81</f>
        <v>EN-ISO 5165</v>
      </c>
      <c r="D42" s="198">
        <f>'Methods&amp;Limits'!F81</f>
        <v>1998</v>
      </c>
      <c r="E42" s="199">
        <f>'Methods&amp;Limits'!G81</f>
        <v>4.3</v>
      </c>
      <c r="F42" s="199">
        <f>'Methods&amp;Limits'!H81</f>
        <v>48.463000000000001</v>
      </c>
      <c r="G42" s="199"/>
      <c r="H42" s="262" t="str">
        <f>IF(D14="","",IF(D14&lt;F42,"Yes",""))</f>
        <v>Yes</v>
      </c>
      <c r="I42" s="422"/>
      <c r="J42" s="274"/>
      <c r="K42" s="274"/>
      <c r="L42" s="625"/>
      <c r="M42" s="626"/>
    </row>
    <row r="43" spans="1:14" ht="15" customHeight="1" x14ac:dyDescent="0.2">
      <c r="A43" s="200" t="str">
        <f>'Methods&amp;Limits'!A82</f>
        <v>Density at 15 oC</v>
      </c>
      <c r="B43" s="201" t="str">
        <f>'Methods&amp;Limits'!B82</f>
        <v>kg/m3</v>
      </c>
      <c r="C43" s="198" t="str">
        <f>'Methods&amp;Limits'!E82</f>
        <v>EN-ISO 3675</v>
      </c>
      <c r="D43" s="198">
        <f>'Methods&amp;Limits'!F82</f>
        <v>1998</v>
      </c>
      <c r="E43" s="199">
        <f>'Methods&amp;Limits'!G82</f>
        <v>1.2</v>
      </c>
      <c r="F43" s="199">
        <f>'Methods&amp;Limits'!H82</f>
        <v>0</v>
      </c>
      <c r="G43" s="199">
        <f>'Methods&amp;Limits'!I82</f>
        <v>845.70799999999997</v>
      </c>
      <c r="H43" s="262" t="str">
        <f>IF(E15="","",IF(E15&gt;G43,"Yes",""))</f>
        <v/>
      </c>
      <c r="I43" s="422"/>
      <c r="J43" s="274"/>
      <c r="K43" s="274"/>
      <c r="L43" s="625"/>
      <c r="M43" s="626"/>
    </row>
    <row r="44" spans="1:14" ht="15" customHeight="1" x14ac:dyDescent="0.2">
      <c r="A44" s="202"/>
      <c r="B44" s="203"/>
      <c r="C44" s="198" t="str">
        <f>'Methods&amp;Limits'!E83</f>
        <v>EN-ISO 12185</v>
      </c>
      <c r="D44" s="198">
        <f>'Methods&amp;Limits'!F83</f>
        <v>1996</v>
      </c>
      <c r="E44" s="199">
        <f>'Methods&amp;Limits'!G83</f>
        <v>0.50847457627110937</v>
      </c>
      <c r="F44" s="199">
        <f>'Methods&amp;Limits'!H83</f>
        <v>0</v>
      </c>
      <c r="G44" s="199">
        <f>'Methods&amp;Limits'!I83</f>
        <v>845.3</v>
      </c>
      <c r="H44" s="262" t="str">
        <f>IF(E15="","",IF(E15&gt;G44,"Yes",""))</f>
        <v/>
      </c>
      <c r="I44" s="422"/>
      <c r="J44" s="274"/>
      <c r="K44" s="274"/>
      <c r="L44" s="625"/>
      <c r="M44" s="626"/>
    </row>
    <row r="45" spans="1:14" ht="15" customHeight="1" x14ac:dyDescent="0.2">
      <c r="A45" s="197" t="str">
        <f>'Methods&amp;Limits'!A84</f>
        <v>Distillation -- 95% Point</v>
      </c>
      <c r="B45" s="204" t="str">
        <f>'Methods&amp;Limits'!B84</f>
        <v>oC</v>
      </c>
      <c r="C45" s="198" t="str">
        <f>'Methods&amp;Limits'!E84</f>
        <v>EN-ISO 3405</v>
      </c>
      <c r="D45" s="198">
        <f>'Methods&amp;Limits'!F84</f>
        <v>2000</v>
      </c>
      <c r="E45" s="199">
        <f>'Methods&amp;Limits'!G84</f>
        <v>10</v>
      </c>
      <c r="F45" s="199">
        <f>'Methods&amp;Limits'!H84</f>
        <v>0</v>
      </c>
      <c r="G45" s="199">
        <f>'Methods&amp;Limits'!I84</f>
        <v>365.9</v>
      </c>
      <c r="H45" s="262" t="str">
        <f>IF(E16="","",IF(E16&gt;G45,"Yes",""))</f>
        <v/>
      </c>
      <c r="I45" s="422"/>
      <c r="J45" s="274"/>
      <c r="K45" s="274"/>
      <c r="L45" s="625"/>
      <c r="M45" s="626"/>
    </row>
    <row r="46" spans="1:14" ht="15" customHeight="1" x14ac:dyDescent="0.2">
      <c r="A46" s="200" t="str">
        <f>'Methods&amp;Limits'!A85</f>
        <v>Polycyclic aromatic hydrocarbons</v>
      </c>
      <c r="B46" s="201" t="str">
        <f>'Methods&amp;Limits'!B85</f>
        <v>% (m/m)</v>
      </c>
      <c r="C46" s="198" t="str">
        <f>'Methods&amp;Limits'!E85</f>
        <v>EN 12916</v>
      </c>
      <c r="D46" s="198">
        <f>'Methods&amp;Limits'!F85</f>
        <v>2006</v>
      </c>
      <c r="E46" s="199">
        <f>'Methods&amp;Limits'!G85</f>
        <v>1.9</v>
      </c>
      <c r="F46" s="199">
        <f>'Methods&amp;Limits'!H85</f>
        <v>0</v>
      </c>
      <c r="G46" s="199">
        <f>'Methods&amp;Limits'!I85</f>
        <v>12.121</v>
      </c>
      <c r="H46" s="262" t="str">
        <f>IF(E17="","",IF(E17&gt;G46,"Yes",""))</f>
        <v/>
      </c>
      <c r="I46" s="422"/>
      <c r="J46" s="274"/>
      <c r="K46" s="274"/>
      <c r="L46" s="625"/>
      <c r="M46" s="626"/>
    </row>
    <row r="47" spans="1:14" ht="15" customHeight="1" x14ac:dyDescent="0.2">
      <c r="A47" s="152" t="str">
        <f>'Methods&amp;Limits'!A86</f>
        <v>Sulphur content (sulphur free, from 2005)</v>
      </c>
      <c r="B47" s="212" t="str">
        <f>'Methods&amp;Limits'!B86</f>
        <v>mg/kg</v>
      </c>
      <c r="C47" s="211" t="str">
        <f>'Methods&amp;Limits'!E86</f>
        <v>EN-ISO 20846</v>
      </c>
      <c r="D47" s="198">
        <f>'Methods&amp;Limits'!F86</f>
        <v>2004</v>
      </c>
      <c r="E47" s="199">
        <f>'Methods&amp;Limits'!G86</f>
        <v>2.2000000000000002</v>
      </c>
      <c r="F47" s="199">
        <f>'Methods&amp;Limits'!H86</f>
        <v>0</v>
      </c>
      <c r="G47" s="199">
        <f>'Methods&amp;Limits'!I86</f>
        <v>11.298</v>
      </c>
      <c r="H47" s="262" t="str">
        <f>IF(E18="","",IF(E18&gt;G47,"Yes",""))</f>
        <v/>
      </c>
      <c r="I47" s="422"/>
      <c r="J47" s="274"/>
      <c r="K47" s="274"/>
      <c r="L47" s="625"/>
      <c r="M47" s="626"/>
    </row>
    <row r="48" spans="1:14" ht="15" customHeight="1" x14ac:dyDescent="0.2">
      <c r="A48" s="155"/>
      <c r="B48" s="213"/>
      <c r="C48" s="271" t="str">
        <f>'Methods&amp;Limits'!E87</f>
        <v>EN-ISO 20884</v>
      </c>
      <c r="D48" s="198">
        <f>'Methods&amp;Limits'!F87</f>
        <v>2004</v>
      </c>
      <c r="E48" s="199">
        <f>'Methods&amp;Limits'!G87</f>
        <v>3.1</v>
      </c>
      <c r="F48" s="199">
        <f>'Methods&amp;Limits'!H87</f>
        <v>0</v>
      </c>
      <c r="G48" s="199">
        <f>'Methods&amp;Limits'!I87</f>
        <v>11.829000000000001</v>
      </c>
      <c r="H48" s="262" t="str">
        <f>IF(E18="","",IF(E18&gt;G48,"Yes",""))</f>
        <v/>
      </c>
      <c r="I48" s="422"/>
      <c r="J48" s="274"/>
      <c r="K48" s="274"/>
      <c r="L48" s="625"/>
      <c r="M48" s="626"/>
    </row>
    <row r="49" spans="1:13" ht="15" customHeight="1" x14ac:dyDescent="0.2">
      <c r="A49" s="188" t="str">
        <f>'Methods&amp;Limits'!A88</f>
        <v>FAME Content</v>
      </c>
      <c r="B49" s="189" t="str">
        <f>'Methods&amp;Limits'!B88</f>
        <v>% V/V</v>
      </c>
      <c r="C49" s="198" t="str">
        <f>'Methods&amp;Limits'!E88</f>
        <v>EN14078</v>
      </c>
      <c r="D49" s="198">
        <f>'Methods&amp;Limits'!F88</f>
        <v>2009</v>
      </c>
      <c r="E49" s="199">
        <f>'Methods&amp;Limits'!G88</f>
        <v>0.5</v>
      </c>
      <c r="F49" s="199">
        <f>'Methods&amp;Limits'!H88</f>
        <v>0</v>
      </c>
      <c r="G49" s="199">
        <f>'Methods&amp;Limits'!I88</f>
        <v>7.2949999999999999</v>
      </c>
      <c r="H49" s="262" t="str">
        <f>IF(E19="","",IF(E19&gt;G49,"Yes",""))</f>
        <v/>
      </c>
      <c r="I49" s="422"/>
      <c r="J49" s="274"/>
      <c r="K49" s="274"/>
      <c r="L49" s="625"/>
      <c r="M49" s="626"/>
    </row>
    <row r="50" spans="1:13" x14ac:dyDescent="0.2">
      <c r="A50" s="627" t="str">
        <f>'Methods&amp;Limits'!A89</f>
        <v>Manganese</v>
      </c>
      <c r="B50" s="629" t="str">
        <f>'Methods&amp;Limits'!B89</f>
        <v>mg/l</v>
      </c>
      <c r="C50" s="275" t="s">
        <v>430</v>
      </c>
      <c r="D50" s="198">
        <v>2011</v>
      </c>
      <c r="E50" s="273">
        <f>'Methods&amp;Limits'!G89</f>
        <v>1.53</v>
      </c>
      <c r="F50" s="199">
        <f>'Methods&amp;Limits'!H89</f>
        <v>0</v>
      </c>
      <c r="G50" s="389">
        <f>'Methods&amp;Limits'!I89</f>
        <v>2.9026999999999998</v>
      </c>
      <c r="H50" s="262" t="str">
        <f>IF(E20="","",IF(E20&gt;G50,"Yes",""))</f>
        <v/>
      </c>
      <c r="I50" s="422"/>
      <c r="J50" s="274"/>
      <c r="K50" s="274"/>
      <c r="L50" s="625"/>
      <c r="M50" s="626"/>
    </row>
    <row r="51" spans="1:13" x14ac:dyDescent="0.2">
      <c r="A51" s="628"/>
      <c r="B51" s="630"/>
      <c r="C51" s="275" t="s">
        <v>431</v>
      </c>
      <c r="D51" s="272">
        <f>'Methods&amp;Limits'!F89</f>
        <v>2011</v>
      </c>
      <c r="E51" s="273">
        <f>'Methods&amp;Limits'!G90</f>
        <v>1.76</v>
      </c>
      <c r="F51" s="389">
        <f>'Methods&amp;Limits'!H89</f>
        <v>0</v>
      </c>
      <c r="G51" s="389">
        <f>'Methods&amp;Limits'!I90</f>
        <v>3.0384000000000002</v>
      </c>
      <c r="H51" s="262" t="str">
        <f>IF(E20="","",IF(E20&gt;G51,"Yes",""))</f>
        <v/>
      </c>
      <c r="I51" s="422"/>
      <c r="J51" s="274"/>
      <c r="K51" s="274"/>
      <c r="L51" s="625"/>
      <c r="M51" s="626"/>
    </row>
    <row r="52" spans="1:13" ht="15" customHeight="1" x14ac:dyDescent="0.2"/>
    <row r="53" spans="1:13" x14ac:dyDescent="0.2"/>
  </sheetData>
  <sheetProtection algorithmName="SHA-512" hashValue="oF2IyUaeEtAg2ltSLyzh6sZyqlTSDP3PNiYGM+gtVT9++SAO3kRgQKHaQxY2bP7K+1ZMstuprV67VOFEbnrFpg==" saltValue="We04FPQFAn54kWo4nW+Z0Q==" spinCount="100000" sheet="1" objects="1" scenarios="1" sort="0"/>
  <mergeCells count="39">
    <mergeCell ref="L48:M48"/>
    <mergeCell ref="L49:M49"/>
    <mergeCell ref="A50:A51"/>
    <mergeCell ref="B50:B51"/>
    <mergeCell ref="L51:M51"/>
    <mergeCell ref="L50:M50"/>
    <mergeCell ref="L47:M47"/>
    <mergeCell ref="A34:N34"/>
    <mergeCell ref="C39:I39"/>
    <mergeCell ref="J39:M39"/>
    <mergeCell ref="F40:G40"/>
    <mergeCell ref="I40:I41"/>
    <mergeCell ref="J40:J41"/>
    <mergeCell ref="K40:K41"/>
    <mergeCell ref="L40:M41"/>
    <mergeCell ref="L42:M42"/>
    <mergeCell ref="L43:M43"/>
    <mergeCell ref="L44:M44"/>
    <mergeCell ref="L45:M45"/>
    <mergeCell ref="L46:M46"/>
    <mergeCell ref="E31:N31"/>
    <mergeCell ref="C11:K12"/>
    <mergeCell ref="L11:O11"/>
    <mergeCell ref="P11:Q11"/>
    <mergeCell ref="L12:M12"/>
    <mergeCell ref="N12:O12"/>
    <mergeCell ref="P12:Q12"/>
    <mergeCell ref="A24:D24"/>
    <mergeCell ref="E25:N26"/>
    <mergeCell ref="E27:N27"/>
    <mergeCell ref="E28:N29"/>
    <mergeCell ref="E30:N30"/>
    <mergeCell ref="B3:D3"/>
    <mergeCell ref="G3:Q10"/>
    <mergeCell ref="B4:D4"/>
    <mergeCell ref="B5:D5"/>
    <mergeCell ref="B6:D6"/>
    <mergeCell ref="B7:D7"/>
    <mergeCell ref="B8:D8"/>
  </mergeCells>
  <dataValidations count="2">
    <dataValidation type="whole" operator="greaterThanOrEqual" allowBlank="1" showInputMessage="1" showErrorMessage="1" sqref="C14:C20 I14:I20 B25:B30 D25:D30">
      <formula1>0</formula1>
    </dataValidation>
    <dataValidation type="decimal" operator="greaterThanOrEqual" allowBlank="1" showInputMessage="1" showErrorMessage="1" sqref="D14:H20 J14:M20">
      <formula1>0</formula1>
    </dataValidation>
  </dataValidations>
  <hyperlinks>
    <hyperlink ref="R1" location="'Submission Report'!A1" display="&lt;-- GO BACK"/>
  </hyperlinks>
  <pageMargins left="0.75" right="0.75" top="1" bottom="1" header="0.4921259845" footer="0.4921259845"/>
  <pageSetup paperSize="9" scale="52" fitToHeight="2" orientation="landscape" r:id="rId1"/>
  <headerFooter alignWithMargins="0">
    <oddHeader>&amp;L&amp;F&amp;C&amp;A</oddHeader>
    <oddFooter>&amp;LTemplate v3 ext&amp;CPage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CheckList!$W$19:$W$22</xm:f>
          </x14:formula1>
          <xm:sqref>B7:D7</xm:sqref>
        </x14:dataValidation>
      </x14:dataValidations>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Z53"/>
  <sheetViews>
    <sheetView showGridLines="0" zoomScaleNormal="100" workbookViewId="0"/>
  </sheetViews>
  <sheetFormatPr defaultColWidth="0" defaultRowHeight="12.75" zeroHeight="1" x14ac:dyDescent="0.2"/>
  <cols>
    <col min="1" max="1" width="36.85546875" style="4" customWidth="1"/>
    <col min="2" max="2" width="6.7109375" style="4" customWidth="1"/>
    <col min="3" max="3" width="20" style="4" customWidth="1"/>
    <col min="4" max="4" width="8.42578125" style="4" bestFit="1" customWidth="1"/>
    <col min="5" max="5" width="19.42578125" style="4" bestFit="1" customWidth="1"/>
    <col min="6" max="7" width="10.28515625" style="4" customWidth="1"/>
    <col min="8" max="8" width="10.85546875" style="4" bestFit="1" customWidth="1"/>
    <col min="9" max="9" width="12" style="4" bestFit="1" customWidth="1"/>
    <col min="10" max="10" width="12.28515625" style="4" customWidth="1"/>
    <col min="11" max="11" width="11.5703125" style="4" customWidth="1"/>
    <col min="12" max="12" width="10.28515625" style="4" customWidth="1"/>
    <col min="13" max="13" width="11" style="4" customWidth="1"/>
    <col min="14" max="14" width="8.85546875" style="4" bestFit="1" customWidth="1"/>
    <col min="15" max="15" width="11.85546875" style="4" customWidth="1"/>
    <col min="16" max="16" width="12.28515625" style="4" customWidth="1"/>
    <col min="17" max="17" width="31.42578125" style="4" customWidth="1"/>
    <col min="18" max="18" width="18.7109375" style="4" customWidth="1"/>
    <col min="19" max="19" width="6.28515625" style="4" bestFit="1" customWidth="1"/>
    <col min="20" max="20" width="19.42578125" style="4" hidden="1" customWidth="1"/>
    <col min="21" max="21" width="10.42578125" style="4" hidden="1" customWidth="1"/>
    <col min="22" max="22" width="10.85546875" style="4" hidden="1" customWidth="1"/>
    <col min="23" max="23" width="12" style="4" hidden="1" customWidth="1"/>
    <col min="24" max="24" width="13.7109375" style="4" hidden="1" customWidth="1"/>
    <col min="25" max="25" width="8.140625" style="4" hidden="1" customWidth="1"/>
    <col min="26" max="26" width="41.42578125" style="4" hidden="1" customWidth="1"/>
    <col min="27" max="16384" width="0" style="4" hidden="1"/>
  </cols>
  <sheetData>
    <row r="1" spans="1:18" s="177" customFormat="1" ht="21" customHeight="1" x14ac:dyDescent="0.25">
      <c r="A1" s="77" t="s">
        <v>354</v>
      </c>
      <c r="R1" s="288" t="s">
        <v>860</v>
      </c>
    </row>
    <row r="2" spans="1:18" ht="3.75" customHeight="1" x14ac:dyDescent="0.2">
      <c r="A2" s="12"/>
      <c r="B2" s="12"/>
      <c r="C2" s="12"/>
      <c r="D2" s="12"/>
      <c r="E2" s="12"/>
      <c r="F2" s="12"/>
      <c r="G2" s="12"/>
      <c r="H2" s="12"/>
      <c r="I2" s="12"/>
      <c r="J2" s="12"/>
      <c r="K2" s="12"/>
      <c r="L2" s="12"/>
    </row>
    <row r="3" spans="1:18" ht="14.25" customHeight="1" x14ac:dyDescent="0.2">
      <c r="A3" s="418" t="s">
        <v>18</v>
      </c>
      <c r="B3" s="658" t="str">
        <f>IF(LEN('Contacts&amp;Annual Summary'!C9) &gt; 1,'Contacts&amp;Annual Summary'!C9,"")</f>
        <v>Slovakia</v>
      </c>
      <c r="C3" s="659"/>
      <c r="D3" s="660"/>
      <c r="G3" s="655" t="s">
        <v>355</v>
      </c>
      <c r="H3" s="656"/>
      <c r="I3" s="656"/>
      <c r="J3" s="656"/>
      <c r="K3" s="656"/>
      <c r="L3" s="656"/>
      <c r="M3" s="656"/>
      <c r="N3" s="656"/>
      <c r="O3" s="656"/>
      <c r="P3" s="656"/>
      <c r="Q3" s="656"/>
    </row>
    <row r="4" spans="1:18" ht="14.25" customHeight="1" x14ac:dyDescent="0.2">
      <c r="A4" s="418" t="s">
        <v>53</v>
      </c>
      <c r="B4" s="658">
        <f>'Contacts&amp;Annual Summary'!C8</f>
        <v>2020</v>
      </c>
      <c r="C4" s="659"/>
      <c r="D4" s="660"/>
      <c r="G4" s="656"/>
      <c r="H4" s="656"/>
      <c r="I4" s="656"/>
      <c r="J4" s="656"/>
      <c r="K4" s="656"/>
      <c r="L4" s="656"/>
      <c r="M4" s="656"/>
      <c r="N4" s="656"/>
      <c r="O4" s="656"/>
      <c r="P4" s="656"/>
      <c r="Q4" s="656"/>
    </row>
    <row r="5" spans="1:18" ht="14.25" customHeight="1" x14ac:dyDescent="0.2">
      <c r="A5" s="419" t="s">
        <v>198</v>
      </c>
      <c r="B5" s="658" t="s">
        <v>242</v>
      </c>
      <c r="C5" s="659"/>
      <c r="D5" s="660"/>
      <c r="G5" s="656"/>
      <c r="H5" s="656"/>
      <c r="I5" s="656"/>
      <c r="J5" s="656"/>
      <c r="K5" s="656"/>
      <c r="L5" s="656"/>
      <c r="M5" s="656"/>
      <c r="N5" s="656"/>
      <c r="O5" s="656"/>
      <c r="P5" s="656"/>
      <c r="Q5" s="656"/>
    </row>
    <row r="6" spans="1:18" ht="14.25" customHeight="1" x14ac:dyDescent="0.2">
      <c r="A6" s="420" t="s">
        <v>59</v>
      </c>
      <c r="B6" s="658" t="s">
        <v>112</v>
      </c>
      <c r="C6" s="659"/>
      <c r="D6" s="660"/>
      <c r="G6" s="656"/>
      <c r="H6" s="656"/>
      <c r="I6" s="656"/>
      <c r="J6" s="656"/>
      <c r="K6" s="656"/>
      <c r="L6" s="656"/>
      <c r="M6" s="656"/>
      <c r="N6" s="656"/>
      <c r="O6" s="656"/>
      <c r="P6" s="656"/>
      <c r="Q6" s="656"/>
    </row>
    <row r="7" spans="1:18" ht="14.25" customHeight="1" x14ac:dyDescent="0.2">
      <c r="A7" s="420" t="s">
        <v>60</v>
      </c>
      <c r="B7" s="663">
        <f>'Diesel (9)'!B7</f>
        <v>0</v>
      </c>
      <c r="C7" s="664"/>
      <c r="D7" s="665"/>
      <c r="G7" s="656"/>
      <c r="H7" s="656"/>
      <c r="I7" s="656"/>
      <c r="J7" s="656"/>
      <c r="K7" s="656"/>
      <c r="L7" s="656"/>
      <c r="M7" s="656"/>
      <c r="N7" s="656"/>
      <c r="O7" s="656"/>
      <c r="P7" s="656"/>
      <c r="Q7" s="656"/>
    </row>
    <row r="8" spans="1:18" ht="14.25" customHeight="1" x14ac:dyDescent="0.2">
      <c r="A8" s="421" t="s">
        <v>351</v>
      </c>
      <c r="B8" s="631">
        <v>0</v>
      </c>
      <c r="C8" s="632"/>
      <c r="D8" s="633"/>
      <c r="E8" s="27"/>
      <c r="F8" s="27"/>
      <c r="G8" s="656"/>
      <c r="H8" s="656"/>
      <c r="I8" s="656"/>
      <c r="J8" s="656"/>
      <c r="K8" s="656"/>
      <c r="L8" s="656"/>
      <c r="M8" s="656"/>
      <c r="N8" s="656"/>
      <c r="O8" s="656"/>
      <c r="P8" s="656"/>
      <c r="Q8" s="656"/>
    </row>
    <row r="9" spans="1:18" ht="16.5" customHeight="1" x14ac:dyDescent="0.25">
      <c r="A9" s="179" t="s">
        <v>75</v>
      </c>
      <c r="B9" s="27"/>
      <c r="C9" s="27"/>
      <c r="D9" s="27"/>
      <c r="E9" s="27"/>
      <c r="F9" s="27"/>
      <c r="G9" s="656"/>
      <c r="H9" s="656"/>
      <c r="I9" s="656"/>
      <c r="J9" s="656"/>
      <c r="K9" s="656"/>
      <c r="L9" s="656"/>
      <c r="M9" s="656"/>
      <c r="N9" s="656"/>
      <c r="O9" s="656"/>
      <c r="P9" s="656"/>
      <c r="Q9" s="656"/>
    </row>
    <row r="10" spans="1:18" ht="22.5" customHeight="1" x14ac:dyDescent="0.2">
      <c r="A10" s="27"/>
      <c r="B10" s="27"/>
      <c r="C10" s="27"/>
      <c r="D10" s="27"/>
      <c r="E10" s="27"/>
      <c r="F10" s="27"/>
      <c r="G10" s="657"/>
      <c r="H10" s="657"/>
      <c r="I10" s="657"/>
      <c r="J10" s="657"/>
      <c r="K10" s="657"/>
      <c r="L10" s="657"/>
      <c r="M10" s="657"/>
      <c r="N10" s="657"/>
      <c r="O10" s="657"/>
      <c r="P10" s="657"/>
      <c r="Q10" s="657"/>
    </row>
    <row r="11" spans="1:18" s="180" customFormat="1" ht="16.5" customHeight="1" x14ac:dyDescent="0.2">
      <c r="A11" s="86" t="s">
        <v>54</v>
      </c>
      <c r="B11" s="86" t="s">
        <v>20</v>
      </c>
      <c r="C11" s="648" t="s">
        <v>21</v>
      </c>
      <c r="D11" s="648"/>
      <c r="E11" s="648"/>
      <c r="F11" s="648"/>
      <c r="G11" s="648"/>
      <c r="H11" s="648"/>
      <c r="I11" s="648"/>
      <c r="J11" s="648"/>
      <c r="K11" s="648"/>
      <c r="L11" s="649" t="s">
        <v>62</v>
      </c>
      <c r="M11" s="650"/>
      <c r="N11" s="650"/>
      <c r="O11" s="651"/>
      <c r="P11" s="646" t="s">
        <v>183</v>
      </c>
      <c r="Q11" s="647"/>
    </row>
    <row r="12" spans="1:18" s="10" customFormat="1" ht="28.5" customHeight="1" x14ac:dyDescent="0.2">
      <c r="A12" s="87"/>
      <c r="B12" s="87"/>
      <c r="C12" s="648"/>
      <c r="D12" s="648"/>
      <c r="E12" s="648"/>
      <c r="F12" s="648"/>
      <c r="G12" s="648"/>
      <c r="H12" s="648"/>
      <c r="I12" s="648"/>
      <c r="J12" s="648"/>
      <c r="K12" s="648"/>
      <c r="L12" s="661" t="s">
        <v>55</v>
      </c>
      <c r="M12" s="662"/>
      <c r="N12" s="599" t="s">
        <v>211</v>
      </c>
      <c r="O12" s="600"/>
      <c r="P12" s="588" t="s">
        <v>184</v>
      </c>
      <c r="Q12" s="589"/>
    </row>
    <row r="13" spans="1:18" s="10" customFormat="1" ht="45.75" customHeight="1" x14ac:dyDescent="0.2">
      <c r="A13" s="88"/>
      <c r="B13" s="88"/>
      <c r="C13" s="89" t="s">
        <v>61</v>
      </c>
      <c r="D13" s="92" t="s">
        <v>22</v>
      </c>
      <c r="E13" s="92" t="s">
        <v>23</v>
      </c>
      <c r="F13" s="91" t="s">
        <v>206</v>
      </c>
      <c r="G13" s="91" t="s">
        <v>24</v>
      </c>
      <c r="H13" s="89" t="s">
        <v>56</v>
      </c>
      <c r="I13" s="93" t="s">
        <v>213</v>
      </c>
      <c r="J13" s="93" t="s">
        <v>212</v>
      </c>
      <c r="K13" s="93" t="s">
        <v>214</v>
      </c>
      <c r="L13" s="94" t="s">
        <v>22</v>
      </c>
      <c r="M13" s="94" t="s">
        <v>23</v>
      </c>
      <c r="N13" s="94" t="s">
        <v>22</v>
      </c>
      <c r="O13" s="96" t="s">
        <v>23</v>
      </c>
      <c r="P13" s="181" t="s">
        <v>63</v>
      </c>
      <c r="Q13" s="182" t="s">
        <v>72</v>
      </c>
    </row>
    <row r="14" spans="1:18" x14ac:dyDescent="0.2">
      <c r="A14" s="97" t="s">
        <v>17</v>
      </c>
      <c r="B14" s="98" t="s">
        <v>4</v>
      </c>
      <c r="C14" s="416">
        <v>0</v>
      </c>
      <c r="D14" s="423">
        <v>0</v>
      </c>
      <c r="E14" s="423">
        <v>0</v>
      </c>
      <c r="F14" s="423">
        <v>0</v>
      </c>
      <c r="G14" s="423">
        <v>0</v>
      </c>
      <c r="H14" s="423">
        <v>0</v>
      </c>
      <c r="I14" s="416">
        <v>0</v>
      </c>
      <c r="J14" s="423">
        <v>0</v>
      </c>
      <c r="K14" s="423">
        <v>0</v>
      </c>
      <c r="L14" s="423"/>
      <c r="M14" s="423"/>
      <c r="N14" s="183">
        <v>51</v>
      </c>
      <c r="O14" s="391" t="s">
        <v>4</v>
      </c>
      <c r="P14" s="268" t="s">
        <v>65</v>
      </c>
      <c r="Q14" s="102">
        <v>1998</v>
      </c>
    </row>
    <row r="15" spans="1:18" x14ac:dyDescent="0.2">
      <c r="A15" s="97" t="s">
        <v>0</v>
      </c>
      <c r="B15" s="136" t="s">
        <v>16</v>
      </c>
      <c r="C15" s="416">
        <v>0</v>
      </c>
      <c r="D15" s="423">
        <v>0</v>
      </c>
      <c r="E15" s="423">
        <v>0</v>
      </c>
      <c r="F15" s="423">
        <v>0</v>
      </c>
      <c r="G15" s="423">
        <v>0</v>
      </c>
      <c r="H15" s="423">
        <v>0</v>
      </c>
      <c r="I15" s="416">
        <v>0</v>
      </c>
      <c r="J15" s="423">
        <v>0</v>
      </c>
      <c r="K15" s="423">
        <v>0</v>
      </c>
      <c r="L15" s="423"/>
      <c r="M15" s="423"/>
      <c r="N15" s="184"/>
      <c r="O15" s="391">
        <v>845</v>
      </c>
      <c r="P15" s="391" t="s">
        <v>66</v>
      </c>
      <c r="Q15" s="139">
        <v>1998</v>
      </c>
    </row>
    <row r="16" spans="1:18" x14ac:dyDescent="0.2">
      <c r="A16" s="97" t="s">
        <v>58</v>
      </c>
      <c r="B16" s="185" t="s">
        <v>15</v>
      </c>
      <c r="C16" s="416">
        <v>0</v>
      </c>
      <c r="D16" s="423">
        <v>0</v>
      </c>
      <c r="E16" s="423">
        <v>0</v>
      </c>
      <c r="F16" s="423">
        <v>0</v>
      </c>
      <c r="G16" s="423">
        <v>0</v>
      </c>
      <c r="H16" s="423">
        <v>0</v>
      </c>
      <c r="I16" s="416">
        <v>0</v>
      </c>
      <c r="J16" s="423">
        <v>0</v>
      </c>
      <c r="K16" s="423">
        <v>0</v>
      </c>
      <c r="L16" s="423"/>
      <c r="M16" s="423"/>
      <c r="N16" s="186"/>
      <c r="O16" s="391">
        <v>360</v>
      </c>
      <c r="P16" s="391" t="s">
        <v>67</v>
      </c>
      <c r="Q16" s="139">
        <v>2000</v>
      </c>
    </row>
    <row r="17" spans="1:26" x14ac:dyDescent="0.2">
      <c r="A17" s="187" t="s">
        <v>1</v>
      </c>
      <c r="B17" s="117" t="s">
        <v>6</v>
      </c>
      <c r="C17" s="416">
        <v>0</v>
      </c>
      <c r="D17" s="423">
        <v>0</v>
      </c>
      <c r="E17" s="423">
        <v>0</v>
      </c>
      <c r="F17" s="423">
        <v>0</v>
      </c>
      <c r="G17" s="423">
        <v>0</v>
      </c>
      <c r="H17" s="423">
        <v>0</v>
      </c>
      <c r="I17" s="416">
        <v>0</v>
      </c>
      <c r="J17" s="423">
        <v>0</v>
      </c>
      <c r="K17" s="423">
        <v>0</v>
      </c>
      <c r="L17" s="423"/>
      <c r="M17" s="423"/>
      <c r="N17" s="184"/>
      <c r="O17" s="391">
        <v>8</v>
      </c>
      <c r="P17" s="391" t="s">
        <v>2</v>
      </c>
      <c r="Q17" s="139">
        <v>2006</v>
      </c>
    </row>
    <row r="18" spans="1:26" ht="22.5" x14ac:dyDescent="0.2">
      <c r="A18" s="135" t="s">
        <v>41</v>
      </c>
      <c r="B18" s="136" t="s">
        <v>9</v>
      </c>
      <c r="C18" s="416">
        <v>0</v>
      </c>
      <c r="D18" s="423">
        <v>0</v>
      </c>
      <c r="E18" s="423">
        <v>0</v>
      </c>
      <c r="F18" s="423">
        <v>0</v>
      </c>
      <c r="G18" s="423">
        <v>0</v>
      </c>
      <c r="H18" s="423">
        <v>0</v>
      </c>
      <c r="I18" s="416">
        <v>0</v>
      </c>
      <c r="J18" s="423">
        <v>0</v>
      </c>
      <c r="K18" s="423">
        <v>0</v>
      </c>
      <c r="L18" s="423"/>
      <c r="M18" s="423"/>
      <c r="N18" s="184"/>
      <c r="O18" s="391">
        <v>10</v>
      </c>
      <c r="P18" s="391" t="s">
        <v>352</v>
      </c>
      <c r="Q18" s="137">
        <v>2004</v>
      </c>
    </row>
    <row r="19" spans="1:26" x14ac:dyDescent="0.2">
      <c r="A19" s="188" t="s">
        <v>208</v>
      </c>
      <c r="B19" s="189" t="s">
        <v>209</v>
      </c>
      <c r="C19" s="416">
        <v>0</v>
      </c>
      <c r="D19" s="423">
        <v>0</v>
      </c>
      <c r="E19" s="423">
        <v>0</v>
      </c>
      <c r="F19" s="423">
        <v>0</v>
      </c>
      <c r="G19" s="423">
        <v>0</v>
      </c>
      <c r="H19" s="423">
        <v>0</v>
      </c>
      <c r="I19" s="416">
        <v>0</v>
      </c>
      <c r="J19" s="423">
        <v>0</v>
      </c>
      <c r="K19" s="423">
        <v>0</v>
      </c>
      <c r="L19" s="423"/>
      <c r="M19" s="423"/>
      <c r="N19" s="190"/>
      <c r="O19" s="391" t="s">
        <v>376</v>
      </c>
      <c r="P19" s="391" t="s">
        <v>353</v>
      </c>
      <c r="Q19" s="139">
        <v>2009</v>
      </c>
    </row>
    <row r="20" spans="1:26" ht="22.5" x14ac:dyDescent="0.2">
      <c r="A20" s="270" t="s">
        <v>433</v>
      </c>
      <c r="B20" s="189" t="s">
        <v>221</v>
      </c>
      <c r="C20" s="416">
        <v>0</v>
      </c>
      <c r="D20" s="423">
        <v>0</v>
      </c>
      <c r="E20" s="423">
        <v>0</v>
      </c>
      <c r="F20" s="423">
        <v>0</v>
      </c>
      <c r="G20" s="423">
        <v>0</v>
      </c>
      <c r="H20" s="423">
        <v>0</v>
      </c>
      <c r="I20" s="416">
        <v>0</v>
      </c>
      <c r="J20" s="423">
        <v>0</v>
      </c>
      <c r="K20" s="423">
        <v>0</v>
      </c>
      <c r="L20" s="423"/>
      <c r="M20" s="423"/>
      <c r="N20" s="190"/>
      <c r="O20" s="391">
        <v>2</v>
      </c>
      <c r="P20" s="391" t="s">
        <v>429</v>
      </c>
      <c r="Q20" s="139">
        <v>2011</v>
      </c>
    </row>
    <row r="21" spans="1:26" s="22" customFormat="1" ht="7.5" customHeight="1" x14ac:dyDescent="0.2">
      <c r="A21" s="191"/>
      <c r="B21" s="191"/>
      <c r="C21" s="191"/>
      <c r="D21" s="191"/>
      <c r="E21" s="191"/>
      <c r="F21" s="191"/>
      <c r="G21" s="191"/>
      <c r="H21" s="191"/>
      <c r="I21" s="191"/>
      <c r="J21" s="191"/>
      <c r="K21" s="191"/>
      <c r="L21" s="191"/>
      <c r="M21" s="192"/>
      <c r="N21" s="192"/>
      <c r="O21" s="192"/>
      <c r="P21" s="192"/>
      <c r="Q21" s="193"/>
      <c r="R21" s="75"/>
      <c r="S21" s="75"/>
      <c r="T21" s="75"/>
      <c r="U21" s="192"/>
      <c r="V21" s="192"/>
      <c r="W21" s="193"/>
      <c r="X21" s="75"/>
      <c r="Y21" s="75"/>
      <c r="Z21" s="75"/>
    </row>
    <row r="22" spans="1:26" s="22" customFormat="1" ht="15" customHeight="1" x14ac:dyDescent="0.25">
      <c r="A22" s="194" t="s">
        <v>74</v>
      </c>
      <c r="B22" s="144"/>
      <c r="C22" s="144"/>
      <c r="D22" s="144"/>
      <c r="E22" s="144"/>
      <c r="F22" s="144"/>
      <c r="G22" s="144"/>
      <c r="H22" s="144"/>
      <c r="I22" s="144"/>
      <c r="J22" s="144"/>
      <c r="K22" s="144"/>
      <c r="L22" s="144"/>
    </row>
    <row r="23" spans="1:26" ht="7.5" customHeight="1" x14ac:dyDescent="0.2">
      <c r="A23" s="12"/>
      <c r="B23" s="12"/>
      <c r="C23" s="12"/>
      <c r="D23" s="12"/>
      <c r="E23" s="12"/>
      <c r="F23" s="12"/>
      <c r="G23" s="12"/>
      <c r="H23" s="12"/>
      <c r="I23" s="12"/>
      <c r="J23" s="12"/>
      <c r="K23" s="12"/>
      <c r="L23" s="12"/>
    </row>
    <row r="24" spans="1:26" ht="15.75" customHeight="1" x14ac:dyDescent="0.2">
      <c r="A24" s="496" t="s">
        <v>43</v>
      </c>
      <c r="B24" s="634"/>
      <c r="C24" s="634"/>
      <c r="D24" s="634"/>
      <c r="E24" s="12"/>
      <c r="F24" s="12"/>
      <c r="G24" s="12"/>
      <c r="H24" s="12"/>
      <c r="I24" s="12"/>
      <c r="J24" s="12"/>
      <c r="K24" s="12"/>
      <c r="L24" s="12"/>
    </row>
    <row r="25" spans="1:26" s="180" customFormat="1" ht="13.5" customHeight="1" x14ac:dyDescent="0.2">
      <c r="A25" s="136" t="s">
        <v>44</v>
      </c>
      <c r="B25" s="411">
        <v>0</v>
      </c>
      <c r="C25" s="136" t="s">
        <v>49</v>
      </c>
      <c r="D25" s="412">
        <v>0</v>
      </c>
      <c r="E25" s="635" t="s">
        <v>375</v>
      </c>
      <c r="F25" s="636"/>
      <c r="G25" s="636"/>
      <c r="H25" s="636"/>
      <c r="I25" s="636"/>
      <c r="J25" s="636"/>
      <c r="K25" s="636"/>
      <c r="L25" s="636"/>
      <c r="M25" s="636"/>
      <c r="N25" s="636"/>
    </row>
    <row r="26" spans="1:26" s="180" customFormat="1" ht="13.5" customHeight="1" x14ac:dyDescent="0.2">
      <c r="A26" s="136" t="s">
        <v>45</v>
      </c>
      <c r="B26" s="411">
        <v>0</v>
      </c>
      <c r="C26" s="136" t="s">
        <v>12</v>
      </c>
      <c r="D26" s="412">
        <v>0</v>
      </c>
      <c r="E26" s="635"/>
      <c r="F26" s="636"/>
      <c r="G26" s="636"/>
      <c r="H26" s="636"/>
      <c r="I26" s="636"/>
      <c r="J26" s="636"/>
      <c r="K26" s="636"/>
      <c r="L26" s="636"/>
      <c r="M26" s="636"/>
      <c r="N26" s="636"/>
    </row>
    <row r="27" spans="1:26" s="180" customFormat="1" ht="13.5" customHeight="1" x14ac:dyDescent="0.2">
      <c r="A27" s="136" t="s">
        <v>46</v>
      </c>
      <c r="B27" s="411">
        <v>0</v>
      </c>
      <c r="C27" s="136" t="s">
        <v>13</v>
      </c>
      <c r="D27" s="412">
        <v>0</v>
      </c>
      <c r="E27" s="635" t="s">
        <v>3</v>
      </c>
      <c r="F27" s="636"/>
      <c r="G27" s="636"/>
      <c r="H27" s="636"/>
      <c r="I27" s="636"/>
      <c r="J27" s="636"/>
      <c r="K27" s="636"/>
      <c r="L27" s="636"/>
      <c r="M27" s="636"/>
      <c r="N27" s="636"/>
    </row>
    <row r="28" spans="1:26" s="180" customFormat="1" ht="13.5" customHeight="1" x14ac:dyDescent="0.2">
      <c r="A28" s="136" t="s">
        <v>11</v>
      </c>
      <c r="B28" s="411">
        <v>0</v>
      </c>
      <c r="C28" s="136" t="s">
        <v>50</v>
      </c>
      <c r="D28" s="412">
        <v>0</v>
      </c>
      <c r="E28" s="635" t="s">
        <v>356</v>
      </c>
      <c r="F28" s="636"/>
      <c r="G28" s="636"/>
      <c r="H28" s="636"/>
      <c r="I28" s="636"/>
      <c r="J28" s="636"/>
      <c r="K28" s="636"/>
      <c r="L28" s="636"/>
      <c r="M28" s="636"/>
      <c r="N28" s="636"/>
    </row>
    <row r="29" spans="1:26" s="180" customFormat="1" ht="13.5" customHeight="1" x14ac:dyDescent="0.2">
      <c r="A29" s="136" t="s">
        <v>47</v>
      </c>
      <c r="B29" s="411">
        <v>0</v>
      </c>
      <c r="C29" s="136" t="s">
        <v>14</v>
      </c>
      <c r="D29" s="412">
        <v>0</v>
      </c>
      <c r="E29" s="635"/>
      <c r="F29" s="636"/>
      <c r="G29" s="636"/>
      <c r="H29" s="636"/>
      <c r="I29" s="636"/>
      <c r="J29" s="636"/>
      <c r="K29" s="636"/>
      <c r="L29" s="636"/>
      <c r="M29" s="636"/>
      <c r="N29" s="636"/>
    </row>
    <row r="30" spans="1:26" s="180" customFormat="1" ht="13.5" customHeight="1" thickBot="1" x14ac:dyDescent="0.25">
      <c r="A30" s="136" t="s">
        <v>48</v>
      </c>
      <c r="B30" s="411">
        <v>0</v>
      </c>
      <c r="C30" s="136" t="s">
        <v>51</v>
      </c>
      <c r="D30" s="414">
        <v>0</v>
      </c>
      <c r="E30" s="635" t="s">
        <v>374</v>
      </c>
      <c r="F30" s="636"/>
      <c r="G30" s="636"/>
      <c r="H30" s="636"/>
      <c r="I30" s="636"/>
      <c r="J30" s="636"/>
      <c r="K30" s="636"/>
      <c r="L30" s="636"/>
      <c r="M30" s="636"/>
      <c r="N30" s="636"/>
    </row>
    <row r="31" spans="1:26" ht="13.5" customHeight="1" thickBot="1" x14ac:dyDescent="0.25">
      <c r="C31" s="195" t="s">
        <v>244</v>
      </c>
      <c r="D31" s="261">
        <f>SUM(B25:B30,D25:D30)</f>
        <v>0</v>
      </c>
      <c r="E31" s="635" t="s">
        <v>432</v>
      </c>
      <c r="F31" s="636"/>
      <c r="G31" s="636"/>
      <c r="H31" s="636"/>
      <c r="I31" s="636"/>
      <c r="J31" s="636"/>
      <c r="K31" s="636"/>
      <c r="L31" s="636"/>
      <c r="M31" s="636"/>
      <c r="N31" s="636"/>
    </row>
    <row r="32" spans="1:26" ht="6.75" customHeight="1" x14ac:dyDescent="0.2"/>
    <row r="33" spans="1:14" ht="12" customHeight="1" x14ac:dyDescent="0.2">
      <c r="A33" s="196" t="s">
        <v>96</v>
      </c>
      <c r="B33" s="22"/>
      <c r="C33" s="21"/>
      <c r="D33" s="22"/>
      <c r="E33" s="22"/>
      <c r="F33" s="22"/>
      <c r="G33" s="22"/>
      <c r="H33" s="22"/>
      <c r="I33" s="22"/>
      <c r="J33" s="22"/>
      <c r="K33" s="22"/>
      <c r="L33" s="22"/>
      <c r="M33" s="22"/>
    </row>
    <row r="34" spans="1:14" ht="47.25" customHeight="1" x14ac:dyDescent="0.2">
      <c r="A34" s="638"/>
      <c r="B34" s="639"/>
      <c r="C34" s="639"/>
      <c r="D34" s="639"/>
      <c r="E34" s="639"/>
      <c r="F34" s="639"/>
      <c r="G34" s="639"/>
      <c r="H34" s="639"/>
      <c r="I34" s="639"/>
      <c r="J34" s="639"/>
      <c r="K34" s="639"/>
      <c r="L34" s="639"/>
      <c r="M34" s="639"/>
      <c r="N34" s="640"/>
    </row>
    <row r="35" spans="1:14" ht="9.75" customHeight="1" x14ac:dyDescent="0.2">
      <c r="A35" s="144"/>
      <c r="B35" s="144"/>
      <c r="C35" s="144"/>
      <c r="D35" s="144"/>
      <c r="E35" s="144"/>
      <c r="F35" s="144"/>
      <c r="G35" s="144"/>
      <c r="H35" s="144"/>
      <c r="I35" s="144"/>
      <c r="J35" s="144"/>
      <c r="K35" s="144"/>
      <c r="L35" s="144"/>
      <c r="M35" s="22"/>
    </row>
    <row r="36" spans="1:14" ht="8.25" customHeight="1" x14ac:dyDescent="0.2">
      <c r="A36" s="146"/>
    </row>
    <row r="37" spans="1:14" ht="21.75" customHeight="1" x14ac:dyDescent="0.25">
      <c r="A37" s="148" t="s">
        <v>73</v>
      </c>
    </row>
    <row r="38" spans="1:14" ht="10.5" customHeight="1" x14ac:dyDescent="0.2"/>
    <row r="39" spans="1:14" ht="15" customHeight="1" x14ac:dyDescent="0.2">
      <c r="A39" s="86" t="s">
        <v>54</v>
      </c>
      <c r="B39" s="86" t="s">
        <v>20</v>
      </c>
      <c r="C39" s="614" t="s">
        <v>350</v>
      </c>
      <c r="D39" s="641"/>
      <c r="E39" s="641"/>
      <c r="F39" s="641"/>
      <c r="G39" s="641"/>
      <c r="H39" s="641"/>
      <c r="I39" s="617"/>
      <c r="J39" s="614" t="s">
        <v>70</v>
      </c>
      <c r="K39" s="621"/>
      <c r="L39" s="621"/>
      <c r="M39" s="637"/>
      <c r="N39" s="149"/>
    </row>
    <row r="40" spans="1:14" ht="27" customHeight="1" x14ac:dyDescent="0.2">
      <c r="A40" s="87"/>
      <c r="B40" s="87"/>
      <c r="C40" s="415" t="s">
        <v>63</v>
      </c>
      <c r="D40" s="415" t="s">
        <v>72</v>
      </c>
      <c r="E40" s="415" t="s">
        <v>64</v>
      </c>
      <c r="F40" s="614" t="s">
        <v>68</v>
      </c>
      <c r="G40" s="617"/>
      <c r="H40" s="415"/>
      <c r="I40" s="642"/>
      <c r="J40" s="609" t="s">
        <v>867</v>
      </c>
      <c r="K40" s="642" t="s">
        <v>71</v>
      </c>
      <c r="L40" s="607" t="s">
        <v>76</v>
      </c>
      <c r="M40" s="608"/>
    </row>
    <row r="41" spans="1:14" ht="15" customHeight="1" x14ac:dyDescent="0.2">
      <c r="A41" s="87"/>
      <c r="B41" s="88"/>
      <c r="C41" s="415"/>
      <c r="D41" s="415"/>
      <c r="E41" s="415"/>
      <c r="F41" s="415" t="s">
        <v>22</v>
      </c>
      <c r="G41" s="415" t="s">
        <v>23</v>
      </c>
      <c r="H41" s="415" t="s">
        <v>69</v>
      </c>
      <c r="I41" s="643"/>
      <c r="J41" s="610"/>
      <c r="K41" s="643"/>
      <c r="L41" s="644"/>
      <c r="M41" s="645"/>
    </row>
    <row r="42" spans="1:14" ht="15" customHeight="1" x14ac:dyDescent="0.2">
      <c r="A42" s="197" t="str">
        <f>'Methods&amp;Limits'!A81</f>
        <v>Cetane number</v>
      </c>
      <c r="B42" s="141" t="str">
        <f>'Methods&amp;Limits'!B81</f>
        <v>--</v>
      </c>
      <c r="C42" s="198" t="str">
        <f>'Methods&amp;Limits'!E81</f>
        <v>EN-ISO 5165</v>
      </c>
      <c r="D42" s="198">
        <f>'Methods&amp;Limits'!F81</f>
        <v>1998</v>
      </c>
      <c r="E42" s="199">
        <f>'Methods&amp;Limits'!G81</f>
        <v>4.3</v>
      </c>
      <c r="F42" s="199">
        <f>'Methods&amp;Limits'!H81</f>
        <v>48.463000000000001</v>
      </c>
      <c r="G42" s="199"/>
      <c r="H42" s="262" t="str">
        <f>IF(D14="","",IF(D14&lt;F42,"Yes",""))</f>
        <v>Yes</v>
      </c>
      <c r="I42" s="422"/>
      <c r="J42" s="274"/>
      <c r="K42" s="274"/>
      <c r="L42" s="625"/>
      <c r="M42" s="626"/>
    </row>
    <row r="43" spans="1:14" ht="15" customHeight="1" x14ac:dyDescent="0.2">
      <c r="A43" s="200" t="str">
        <f>'Methods&amp;Limits'!A82</f>
        <v>Density at 15 oC</v>
      </c>
      <c r="B43" s="201" t="str">
        <f>'Methods&amp;Limits'!B82</f>
        <v>kg/m3</v>
      </c>
      <c r="C43" s="198" t="str">
        <f>'Methods&amp;Limits'!E82</f>
        <v>EN-ISO 3675</v>
      </c>
      <c r="D43" s="198">
        <f>'Methods&amp;Limits'!F82</f>
        <v>1998</v>
      </c>
      <c r="E43" s="199">
        <f>'Methods&amp;Limits'!G82</f>
        <v>1.2</v>
      </c>
      <c r="F43" s="199">
        <f>'Methods&amp;Limits'!H82</f>
        <v>0</v>
      </c>
      <c r="G43" s="199">
        <f>'Methods&amp;Limits'!I82</f>
        <v>845.70799999999997</v>
      </c>
      <c r="H43" s="262" t="str">
        <f>IF(E15="","",IF(E15&gt;G43,"Yes",""))</f>
        <v/>
      </c>
      <c r="I43" s="422"/>
      <c r="J43" s="274"/>
      <c r="K43" s="274"/>
      <c r="L43" s="625"/>
      <c r="M43" s="626"/>
    </row>
    <row r="44" spans="1:14" ht="15" customHeight="1" x14ac:dyDescent="0.2">
      <c r="A44" s="202"/>
      <c r="B44" s="203"/>
      <c r="C44" s="198" t="str">
        <f>'Methods&amp;Limits'!E83</f>
        <v>EN-ISO 12185</v>
      </c>
      <c r="D44" s="198">
        <f>'Methods&amp;Limits'!F83</f>
        <v>1996</v>
      </c>
      <c r="E44" s="199">
        <f>'Methods&amp;Limits'!G83</f>
        <v>0.50847457627110937</v>
      </c>
      <c r="F44" s="199">
        <f>'Methods&amp;Limits'!H83</f>
        <v>0</v>
      </c>
      <c r="G44" s="199">
        <f>'Methods&amp;Limits'!I83</f>
        <v>845.3</v>
      </c>
      <c r="H44" s="262" t="str">
        <f>IF(E15="","",IF(E15&gt;G44,"Yes",""))</f>
        <v/>
      </c>
      <c r="I44" s="422"/>
      <c r="J44" s="274"/>
      <c r="K44" s="274"/>
      <c r="L44" s="625"/>
      <c r="M44" s="626"/>
    </row>
    <row r="45" spans="1:14" ht="15" customHeight="1" x14ac:dyDescent="0.2">
      <c r="A45" s="197" t="str">
        <f>'Methods&amp;Limits'!A84</f>
        <v>Distillation -- 95% Point</v>
      </c>
      <c r="B45" s="204" t="str">
        <f>'Methods&amp;Limits'!B84</f>
        <v>oC</v>
      </c>
      <c r="C45" s="198" t="str">
        <f>'Methods&amp;Limits'!E84</f>
        <v>EN-ISO 3405</v>
      </c>
      <c r="D45" s="198">
        <f>'Methods&amp;Limits'!F84</f>
        <v>2000</v>
      </c>
      <c r="E45" s="199">
        <f>'Methods&amp;Limits'!G84</f>
        <v>10</v>
      </c>
      <c r="F45" s="199">
        <f>'Methods&amp;Limits'!H84</f>
        <v>0</v>
      </c>
      <c r="G45" s="199">
        <f>'Methods&amp;Limits'!I84</f>
        <v>365.9</v>
      </c>
      <c r="H45" s="262" t="str">
        <f>IF(E16="","",IF(E16&gt;G45,"Yes",""))</f>
        <v/>
      </c>
      <c r="I45" s="422"/>
      <c r="J45" s="274"/>
      <c r="K45" s="274"/>
      <c r="L45" s="625"/>
      <c r="M45" s="626"/>
    </row>
    <row r="46" spans="1:14" ht="15" customHeight="1" x14ac:dyDescent="0.2">
      <c r="A46" s="200" t="str">
        <f>'Methods&amp;Limits'!A85</f>
        <v>Polycyclic aromatic hydrocarbons</v>
      </c>
      <c r="B46" s="201" t="str">
        <f>'Methods&amp;Limits'!B85</f>
        <v>% (m/m)</v>
      </c>
      <c r="C46" s="198" t="str">
        <f>'Methods&amp;Limits'!E85</f>
        <v>EN 12916</v>
      </c>
      <c r="D46" s="198">
        <f>'Methods&amp;Limits'!F85</f>
        <v>2006</v>
      </c>
      <c r="E46" s="199">
        <f>'Methods&amp;Limits'!G85</f>
        <v>1.9</v>
      </c>
      <c r="F46" s="199">
        <f>'Methods&amp;Limits'!H85</f>
        <v>0</v>
      </c>
      <c r="G46" s="199">
        <f>'Methods&amp;Limits'!I85</f>
        <v>12.121</v>
      </c>
      <c r="H46" s="262" t="str">
        <f>IF(E17="","",IF(E17&gt;G46,"Yes",""))</f>
        <v/>
      </c>
      <c r="I46" s="422"/>
      <c r="J46" s="274"/>
      <c r="K46" s="274"/>
      <c r="L46" s="625"/>
      <c r="M46" s="626"/>
    </row>
    <row r="47" spans="1:14" ht="15" customHeight="1" x14ac:dyDescent="0.2">
      <c r="A47" s="152" t="str">
        <f>'Methods&amp;Limits'!A86</f>
        <v>Sulphur content (sulphur free, from 2005)</v>
      </c>
      <c r="B47" s="212" t="str">
        <f>'Methods&amp;Limits'!B86</f>
        <v>mg/kg</v>
      </c>
      <c r="C47" s="211" t="str">
        <f>'Methods&amp;Limits'!E86</f>
        <v>EN-ISO 20846</v>
      </c>
      <c r="D47" s="198">
        <f>'Methods&amp;Limits'!F86</f>
        <v>2004</v>
      </c>
      <c r="E47" s="199">
        <f>'Methods&amp;Limits'!G86</f>
        <v>2.2000000000000002</v>
      </c>
      <c r="F47" s="199">
        <f>'Methods&amp;Limits'!H86</f>
        <v>0</v>
      </c>
      <c r="G47" s="199">
        <f>'Methods&amp;Limits'!I86</f>
        <v>11.298</v>
      </c>
      <c r="H47" s="262" t="str">
        <f>IF(E18="","",IF(E18&gt;G47,"Yes",""))</f>
        <v/>
      </c>
      <c r="I47" s="422"/>
      <c r="J47" s="274"/>
      <c r="K47" s="274"/>
      <c r="L47" s="625"/>
      <c r="M47" s="626"/>
    </row>
    <row r="48" spans="1:14" ht="15" customHeight="1" x14ac:dyDescent="0.2">
      <c r="A48" s="155"/>
      <c r="B48" s="213"/>
      <c r="C48" s="271" t="str">
        <f>'Methods&amp;Limits'!E87</f>
        <v>EN-ISO 20884</v>
      </c>
      <c r="D48" s="198">
        <f>'Methods&amp;Limits'!F87</f>
        <v>2004</v>
      </c>
      <c r="E48" s="199">
        <f>'Methods&amp;Limits'!G87</f>
        <v>3.1</v>
      </c>
      <c r="F48" s="199">
        <f>'Methods&amp;Limits'!H87</f>
        <v>0</v>
      </c>
      <c r="G48" s="199">
        <f>'Methods&amp;Limits'!I87</f>
        <v>11.829000000000001</v>
      </c>
      <c r="H48" s="262" t="str">
        <f>IF(E18="","",IF(E18&gt;G48,"Yes",""))</f>
        <v/>
      </c>
      <c r="I48" s="422"/>
      <c r="J48" s="274"/>
      <c r="K48" s="274"/>
      <c r="L48" s="625"/>
      <c r="M48" s="626"/>
    </row>
    <row r="49" spans="1:13" ht="15" customHeight="1" x14ac:dyDescent="0.2">
      <c r="A49" s="188" t="str">
        <f>'Methods&amp;Limits'!A88</f>
        <v>FAME Content</v>
      </c>
      <c r="B49" s="189" t="str">
        <f>'Methods&amp;Limits'!B88</f>
        <v>% V/V</v>
      </c>
      <c r="C49" s="198" t="str">
        <f>'Methods&amp;Limits'!E88</f>
        <v>EN14078</v>
      </c>
      <c r="D49" s="198">
        <f>'Methods&amp;Limits'!F88</f>
        <v>2009</v>
      </c>
      <c r="E49" s="199">
        <f>'Methods&amp;Limits'!G88</f>
        <v>0.5</v>
      </c>
      <c r="F49" s="199">
        <f>'Methods&amp;Limits'!H88</f>
        <v>0</v>
      </c>
      <c r="G49" s="199">
        <f>'Methods&amp;Limits'!I88</f>
        <v>7.2949999999999999</v>
      </c>
      <c r="H49" s="262" t="str">
        <f>IF(E19="","",IF(E19&gt;G49,"Yes",""))</f>
        <v/>
      </c>
      <c r="I49" s="422"/>
      <c r="J49" s="274"/>
      <c r="K49" s="274"/>
      <c r="L49" s="625"/>
      <c r="M49" s="626"/>
    </row>
    <row r="50" spans="1:13" x14ac:dyDescent="0.2">
      <c r="A50" s="627" t="str">
        <f>'Methods&amp;Limits'!A89</f>
        <v>Manganese</v>
      </c>
      <c r="B50" s="629" t="str">
        <f>'Methods&amp;Limits'!B89</f>
        <v>mg/l</v>
      </c>
      <c r="C50" s="275" t="s">
        <v>430</v>
      </c>
      <c r="D50" s="198">
        <v>2011</v>
      </c>
      <c r="E50" s="273">
        <f>'Methods&amp;Limits'!G89</f>
        <v>1.53</v>
      </c>
      <c r="F50" s="199">
        <f>'Methods&amp;Limits'!H89</f>
        <v>0</v>
      </c>
      <c r="G50" s="389">
        <f>'Methods&amp;Limits'!I89</f>
        <v>2.9026999999999998</v>
      </c>
      <c r="H50" s="262" t="str">
        <f>IF(E20="","",IF(E20&gt;G50,"Yes",""))</f>
        <v/>
      </c>
      <c r="I50" s="422"/>
      <c r="J50" s="274"/>
      <c r="K50" s="274"/>
      <c r="L50" s="625"/>
      <c r="M50" s="626"/>
    </row>
    <row r="51" spans="1:13" x14ac:dyDescent="0.2">
      <c r="A51" s="628"/>
      <c r="B51" s="630"/>
      <c r="C51" s="275" t="s">
        <v>431</v>
      </c>
      <c r="D51" s="272">
        <f>'Methods&amp;Limits'!F89</f>
        <v>2011</v>
      </c>
      <c r="E51" s="273">
        <f>'Methods&amp;Limits'!G90</f>
        <v>1.76</v>
      </c>
      <c r="F51" s="389">
        <f>'Methods&amp;Limits'!H89</f>
        <v>0</v>
      </c>
      <c r="G51" s="389">
        <f>'Methods&amp;Limits'!I90</f>
        <v>3.0384000000000002</v>
      </c>
      <c r="H51" s="262" t="str">
        <f>IF(E20="","",IF(E20&gt;G51,"Yes",""))</f>
        <v/>
      </c>
      <c r="I51" s="422"/>
      <c r="J51" s="274"/>
      <c r="K51" s="274"/>
      <c r="L51" s="625"/>
      <c r="M51" s="626"/>
    </row>
    <row r="52" spans="1:13" ht="15" customHeight="1" x14ac:dyDescent="0.2"/>
    <row r="53" spans="1:13" x14ac:dyDescent="0.2"/>
  </sheetData>
  <sheetProtection algorithmName="SHA-512" hashValue="sc4LICN2kgfJUC+pEbjzegZMXfxHJWtvmpz+Y7rHqW0ei2fSaxafiVhB59KV91kY4sXBZ07kcVI8MQhV3kyrIA==" saltValue="QothDUwuptbzrnuuVeXSRA==" spinCount="100000" sheet="1" objects="1" scenarios="1" sort="0"/>
  <mergeCells count="39">
    <mergeCell ref="L48:M48"/>
    <mergeCell ref="L49:M49"/>
    <mergeCell ref="A50:A51"/>
    <mergeCell ref="B50:B51"/>
    <mergeCell ref="L51:M51"/>
    <mergeCell ref="L50:M50"/>
    <mergeCell ref="L47:M47"/>
    <mergeCell ref="A34:N34"/>
    <mergeCell ref="C39:I39"/>
    <mergeCell ref="J39:M39"/>
    <mergeCell ref="F40:G40"/>
    <mergeCell ref="I40:I41"/>
    <mergeCell ref="J40:J41"/>
    <mergeCell ref="K40:K41"/>
    <mergeCell ref="L40:M41"/>
    <mergeCell ref="L42:M42"/>
    <mergeCell ref="L43:M43"/>
    <mergeCell ref="L44:M44"/>
    <mergeCell ref="L45:M45"/>
    <mergeCell ref="L46:M46"/>
    <mergeCell ref="E31:N31"/>
    <mergeCell ref="C11:K12"/>
    <mergeCell ref="L11:O11"/>
    <mergeCell ref="P11:Q11"/>
    <mergeCell ref="L12:M12"/>
    <mergeCell ref="N12:O12"/>
    <mergeCell ref="P12:Q12"/>
    <mergeCell ref="A24:D24"/>
    <mergeCell ref="E25:N26"/>
    <mergeCell ref="E27:N27"/>
    <mergeCell ref="E28:N29"/>
    <mergeCell ref="E30:N30"/>
    <mergeCell ref="B3:D3"/>
    <mergeCell ref="G3:Q10"/>
    <mergeCell ref="B4:D4"/>
    <mergeCell ref="B5:D5"/>
    <mergeCell ref="B6:D6"/>
    <mergeCell ref="B7:D7"/>
    <mergeCell ref="B8:D8"/>
  </mergeCells>
  <dataValidations count="2">
    <dataValidation type="whole" operator="greaterThanOrEqual" allowBlank="1" showInputMessage="1" showErrorMessage="1" sqref="C14:C20 I14:I20 B25:B30 D25:D30">
      <formula1>0</formula1>
    </dataValidation>
    <dataValidation type="decimal" operator="greaterThanOrEqual" allowBlank="1" showInputMessage="1" showErrorMessage="1" sqref="D14:H20 J14:M20">
      <formula1>0</formula1>
    </dataValidation>
  </dataValidations>
  <hyperlinks>
    <hyperlink ref="R1" location="'Submission Report'!A1" display="&lt;-- GO BACK"/>
  </hyperlinks>
  <pageMargins left="0.75" right="0.75" top="1" bottom="1" header="0.4921259845" footer="0.4921259845"/>
  <pageSetup paperSize="9" scale="52" fitToHeight="2" orientation="landscape" r:id="rId1"/>
  <headerFooter alignWithMargins="0">
    <oddHeader>&amp;L&amp;F&amp;C&amp;A</oddHeader>
    <oddFooter>&amp;LTemplate v3 ext&amp;CPage &amp;P of &amp;N</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Z53"/>
  <sheetViews>
    <sheetView showGridLines="0" zoomScaleNormal="100" zoomScaleSheetLayoutView="78" workbookViewId="0"/>
  </sheetViews>
  <sheetFormatPr defaultColWidth="0" defaultRowHeight="12.75" zeroHeight="1" x14ac:dyDescent="0.2"/>
  <cols>
    <col min="1" max="1" width="36.85546875" style="4" customWidth="1"/>
    <col min="2" max="2" width="6.7109375" style="4" customWidth="1"/>
    <col min="3" max="3" width="20" style="4" customWidth="1"/>
    <col min="4" max="4" width="8.42578125" style="4" bestFit="1" customWidth="1"/>
    <col min="5" max="5" width="19.42578125" style="4" bestFit="1" customWidth="1"/>
    <col min="6" max="7" width="10.28515625" style="4" customWidth="1"/>
    <col min="8" max="8" width="10.85546875" style="4" bestFit="1" customWidth="1"/>
    <col min="9" max="9" width="12" style="4" bestFit="1" customWidth="1"/>
    <col min="10" max="10" width="12.28515625" style="4" customWidth="1"/>
    <col min="11" max="11" width="11.5703125" style="4" customWidth="1"/>
    <col min="12" max="12" width="10.28515625" style="4" customWidth="1"/>
    <col min="13" max="13" width="11" style="4" customWidth="1"/>
    <col min="14" max="14" width="8.85546875" style="4" bestFit="1" customWidth="1"/>
    <col min="15" max="15" width="11.85546875" style="4" customWidth="1"/>
    <col min="16" max="16" width="12.28515625" style="4" customWidth="1"/>
    <col min="17" max="17" width="31.42578125" style="4" customWidth="1"/>
    <col min="18" max="18" width="18.7109375" style="4" customWidth="1"/>
    <col min="19" max="19" width="6.28515625" style="4" bestFit="1" customWidth="1"/>
    <col min="20" max="20" width="19.42578125" style="4" hidden="1" customWidth="1"/>
    <col min="21" max="21" width="10.42578125" style="4" hidden="1" customWidth="1"/>
    <col min="22" max="22" width="10.85546875" style="4" hidden="1" customWidth="1"/>
    <col min="23" max="23" width="12" style="4" hidden="1" customWidth="1"/>
    <col min="24" max="24" width="13.7109375" style="4" hidden="1" customWidth="1"/>
    <col min="25" max="25" width="8.140625" style="4" hidden="1" customWidth="1"/>
    <col min="26" max="26" width="41.42578125" style="4" hidden="1" customWidth="1"/>
    <col min="27" max="16384" width="0" style="4" hidden="1"/>
  </cols>
  <sheetData>
    <row r="1" spans="1:18" s="177" customFormat="1" ht="21" customHeight="1" x14ac:dyDescent="0.25">
      <c r="A1" s="77" t="s">
        <v>354</v>
      </c>
      <c r="R1" s="288" t="s">
        <v>860</v>
      </c>
    </row>
    <row r="2" spans="1:18" ht="3.75" customHeight="1" x14ac:dyDescent="0.2">
      <c r="A2" s="12"/>
      <c r="B2" s="12"/>
      <c r="C2" s="12"/>
      <c r="D2" s="12"/>
      <c r="E2" s="12"/>
      <c r="F2" s="12"/>
      <c r="G2" s="12"/>
      <c r="H2" s="12"/>
      <c r="I2" s="12"/>
      <c r="J2" s="12"/>
      <c r="K2" s="12"/>
      <c r="L2" s="12"/>
    </row>
    <row r="3" spans="1:18" ht="14.25" customHeight="1" x14ac:dyDescent="0.2">
      <c r="A3" s="418" t="s">
        <v>18</v>
      </c>
      <c r="B3" s="658" t="str">
        <f>IF(LEN('Contacts&amp;Annual Summary'!C9) &gt; 1,'Contacts&amp;Annual Summary'!C9,"")</f>
        <v>Slovakia</v>
      </c>
      <c r="C3" s="659"/>
      <c r="D3" s="660"/>
      <c r="G3" s="655" t="s">
        <v>357</v>
      </c>
      <c r="H3" s="656"/>
      <c r="I3" s="656"/>
      <c r="J3" s="656"/>
      <c r="K3" s="656"/>
      <c r="L3" s="656"/>
      <c r="M3" s="656"/>
      <c r="N3" s="656"/>
      <c r="O3" s="656"/>
      <c r="P3" s="656"/>
      <c r="Q3" s="656"/>
    </row>
    <row r="4" spans="1:18" ht="14.25" customHeight="1" x14ac:dyDescent="0.2">
      <c r="A4" s="418" t="s">
        <v>53</v>
      </c>
      <c r="B4" s="658">
        <f>'Contacts&amp;Annual Summary'!C8</f>
        <v>2020</v>
      </c>
      <c r="C4" s="659"/>
      <c r="D4" s="660"/>
      <c r="G4" s="656"/>
      <c r="H4" s="656"/>
      <c r="I4" s="656"/>
      <c r="J4" s="656"/>
      <c r="K4" s="656"/>
      <c r="L4" s="656"/>
      <c r="M4" s="656"/>
      <c r="N4" s="656"/>
      <c r="O4" s="656"/>
      <c r="P4" s="656"/>
      <c r="Q4" s="656"/>
    </row>
    <row r="5" spans="1:18" ht="14.25" customHeight="1" x14ac:dyDescent="0.2">
      <c r="A5" s="419" t="s">
        <v>198</v>
      </c>
      <c r="B5" s="658" t="s">
        <v>243</v>
      </c>
      <c r="C5" s="659"/>
      <c r="D5" s="660"/>
      <c r="G5" s="656"/>
      <c r="H5" s="656"/>
      <c r="I5" s="656"/>
      <c r="J5" s="656"/>
      <c r="K5" s="656"/>
      <c r="L5" s="656"/>
      <c r="M5" s="656"/>
      <c r="N5" s="656"/>
      <c r="O5" s="656"/>
      <c r="P5" s="656"/>
      <c r="Q5" s="656"/>
    </row>
    <row r="6" spans="1:18" ht="14.25" customHeight="1" x14ac:dyDescent="0.2">
      <c r="A6" s="420" t="s">
        <v>59</v>
      </c>
      <c r="B6" s="658" t="s">
        <v>112</v>
      </c>
      <c r="C6" s="659"/>
      <c r="D6" s="660"/>
      <c r="G6" s="656"/>
      <c r="H6" s="656"/>
      <c r="I6" s="656"/>
      <c r="J6" s="656"/>
      <c r="K6" s="656"/>
      <c r="L6" s="656"/>
      <c r="M6" s="656"/>
      <c r="N6" s="656"/>
      <c r="O6" s="656"/>
      <c r="P6" s="656"/>
      <c r="Q6" s="656"/>
    </row>
    <row r="7" spans="1:18" ht="14.25" customHeight="1" x14ac:dyDescent="0.2">
      <c r="A7" s="420" t="s">
        <v>60</v>
      </c>
      <c r="B7" s="667">
        <f>'Diesel (9)'!B7</f>
        <v>0</v>
      </c>
      <c r="C7" s="668"/>
      <c r="D7" s="669"/>
      <c r="G7" s="656"/>
      <c r="H7" s="656"/>
      <c r="I7" s="656"/>
      <c r="J7" s="656"/>
      <c r="K7" s="656"/>
      <c r="L7" s="656"/>
      <c r="M7" s="656"/>
      <c r="N7" s="656"/>
      <c r="O7" s="656"/>
      <c r="P7" s="656"/>
      <c r="Q7" s="656"/>
    </row>
    <row r="8" spans="1:18" ht="14.25" customHeight="1" x14ac:dyDescent="0.2">
      <c r="A8" s="421" t="s">
        <v>351</v>
      </c>
      <c r="B8" s="666">
        <f>MAX('Diesel (9)'!B8:D8,'Diesel (10)'!B8:D8)</f>
        <v>0</v>
      </c>
      <c r="C8" s="664"/>
      <c r="D8" s="665"/>
      <c r="E8" s="27"/>
      <c r="F8" s="27"/>
      <c r="G8" s="656"/>
      <c r="H8" s="656"/>
      <c r="I8" s="656"/>
      <c r="J8" s="656"/>
      <c r="K8" s="656"/>
      <c r="L8" s="656"/>
      <c r="M8" s="656"/>
      <c r="N8" s="656"/>
      <c r="O8" s="656"/>
      <c r="P8" s="656"/>
      <c r="Q8" s="656"/>
    </row>
    <row r="9" spans="1:18" ht="16.5" customHeight="1" x14ac:dyDescent="0.25">
      <c r="A9" s="179" t="s">
        <v>75</v>
      </c>
      <c r="B9" s="27"/>
      <c r="C9" s="27"/>
      <c r="D9" s="27"/>
      <c r="E9" s="27"/>
      <c r="F9" s="27"/>
      <c r="G9" s="656"/>
      <c r="H9" s="656"/>
      <c r="I9" s="656"/>
      <c r="J9" s="656"/>
      <c r="K9" s="656"/>
      <c r="L9" s="656"/>
      <c r="M9" s="656"/>
      <c r="N9" s="656"/>
      <c r="O9" s="656"/>
      <c r="P9" s="656"/>
      <c r="Q9" s="656"/>
    </row>
    <row r="10" spans="1:18" ht="22.5" customHeight="1" x14ac:dyDescent="0.2">
      <c r="A10" s="27"/>
      <c r="B10" s="27"/>
      <c r="C10" s="27"/>
      <c r="D10" s="27"/>
      <c r="E10" s="27"/>
      <c r="F10" s="27"/>
      <c r="G10" s="657"/>
      <c r="H10" s="657"/>
      <c r="I10" s="657"/>
      <c r="J10" s="657"/>
      <c r="K10" s="657"/>
      <c r="L10" s="657"/>
      <c r="M10" s="657"/>
      <c r="N10" s="657"/>
      <c r="O10" s="657"/>
      <c r="P10" s="657"/>
      <c r="Q10" s="657"/>
    </row>
    <row r="11" spans="1:18" s="180" customFormat="1" ht="16.5" customHeight="1" x14ac:dyDescent="0.2">
      <c r="A11" s="86" t="s">
        <v>54</v>
      </c>
      <c r="B11" s="86" t="s">
        <v>20</v>
      </c>
      <c r="C11" s="648" t="s">
        <v>21</v>
      </c>
      <c r="D11" s="648"/>
      <c r="E11" s="648"/>
      <c r="F11" s="648"/>
      <c r="G11" s="648"/>
      <c r="H11" s="648"/>
      <c r="I11" s="648"/>
      <c r="J11" s="648"/>
      <c r="K11" s="648"/>
      <c r="L11" s="649" t="s">
        <v>62</v>
      </c>
      <c r="M11" s="650"/>
      <c r="N11" s="650"/>
      <c r="O11" s="651"/>
      <c r="P11" s="646" t="s">
        <v>183</v>
      </c>
      <c r="Q11" s="647"/>
    </row>
    <row r="12" spans="1:18" s="10" customFormat="1" ht="28.5" customHeight="1" x14ac:dyDescent="0.2">
      <c r="A12" s="87"/>
      <c r="B12" s="87"/>
      <c r="C12" s="648"/>
      <c r="D12" s="648"/>
      <c r="E12" s="648"/>
      <c r="F12" s="648"/>
      <c r="G12" s="648"/>
      <c r="H12" s="648"/>
      <c r="I12" s="648"/>
      <c r="J12" s="648"/>
      <c r="K12" s="648"/>
      <c r="L12" s="661" t="s">
        <v>55</v>
      </c>
      <c r="M12" s="662"/>
      <c r="N12" s="599" t="s">
        <v>211</v>
      </c>
      <c r="O12" s="600"/>
      <c r="P12" s="588" t="s">
        <v>184</v>
      </c>
      <c r="Q12" s="589"/>
    </row>
    <row r="13" spans="1:18" s="10" customFormat="1" ht="45.75" customHeight="1" x14ac:dyDescent="0.2">
      <c r="A13" s="88"/>
      <c r="B13" s="88"/>
      <c r="C13" s="89" t="s">
        <v>61</v>
      </c>
      <c r="D13" s="92" t="s">
        <v>22</v>
      </c>
      <c r="E13" s="92" t="s">
        <v>23</v>
      </c>
      <c r="F13" s="91" t="s">
        <v>206</v>
      </c>
      <c r="G13" s="91" t="s">
        <v>24</v>
      </c>
      <c r="H13" s="89" t="s">
        <v>56</v>
      </c>
      <c r="I13" s="93" t="s">
        <v>213</v>
      </c>
      <c r="J13" s="93" t="s">
        <v>212</v>
      </c>
      <c r="K13" s="93" t="s">
        <v>214</v>
      </c>
      <c r="L13" s="94" t="s">
        <v>22</v>
      </c>
      <c r="M13" s="94" t="s">
        <v>23</v>
      </c>
      <c r="N13" s="94" t="s">
        <v>22</v>
      </c>
      <c r="O13" s="96" t="s">
        <v>23</v>
      </c>
      <c r="P13" s="181" t="s">
        <v>63</v>
      </c>
      <c r="Q13" s="182" t="s">
        <v>72</v>
      </c>
    </row>
    <row r="14" spans="1:18" x14ac:dyDescent="0.2">
      <c r="A14" s="97" t="s">
        <v>17</v>
      </c>
      <c r="B14" s="98" t="s">
        <v>4</v>
      </c>
      <c r="C14" s="417">
        <f>IF(AND('Diesel (9)'!C14="",'Diesel (10)'!C14=""),"",SUM('Diesel (9)'!C14,'Diesel (10)'!C14))</f>
        <v>0</v>
      </c>
      <c r="D14" s="424">
        <f>IF(AND('Diesel (9)'!D14="",'Diesel (10)'!D14=""),"",MIN('Diesel (9)'!D14,'Diesel (10)'!D14))</f>
        <v>0</v>
      </c>
      <c r="E14" s="424">
        <f>IF(AND('Diesel (9)'!E14="",'Diesel (10)'!E14=""),"",MAX('Diesel (9)'!E14,'Diesel (10)'!E14))</f>
        <v>0</v>
      </c>
      <c r="F14" s="425">
        <v>0</v>
      </c>
      <c r="G14" s="425">
        <v>0</v>
      </c>
      <c r="H14" s="425">
        <v>0</v>
      </c>
      <c r="I14" s="417">
        <f>IF(AND('Diesel (9)'!I14="",'Diesel (10)'!I14=""),"",SUM('Diesel (9)'!I14,'Diesel (10)'!I14))</f>
        <v>0</v>
      </c>
      <c r="J14" s="423">
        <v>0</v>
      </c>
      <c r="K14" s="423">
        <v>0</v>
      </c>
      <c r="L14" s="423"/>
      <c r="M14" s="423"/>
      <c r="N14" s="183">
        <v>51</v>
      </c>
      <c r="O14" s="391" t="s">
        <v>4</v>
      </c>
      <c r="P14" s="268" t="s">
        <v>65</v>
      </c>
      <c r="Q14" s="102">
        <v>1998</v>
      </c>
    </row>
    <row r="15" spans="1:18" x14ac:dyDescent="0.2">
      <c r="A15" s="97" t="s">
        <v>0</v>
      </c>
      <c r="B15" s="136" t="s">
        <v>16</v>
      </c>
      <c r="C15" s="417">
        <f>IF(AND('Diesel (9)'!C15="",'Diesel (10)'!C15=""),"",SUM('Diesel (9)'!C15,'Diesel (10)'!C15))</f>
        <v>0</v>
      </c>
      <c r="D15" s="424">
        <f>IF(AND('Diesel (9)'!D15="",'Diesel (10)'!D15=""),"",MIN('Diesel (9)'!D15,'Diesel (10)'!D15))</f>
        <v>0</v>
      </c>
      <c r="E15" s="424">
        <f>IF(AND('Diesel (9)'!E15="",'Diesel (10)'!E15=""),"",MAX('Diesel (9)'!E15,'Diesel (10)'!E15))</f>
        <v>0</v>
      </c>
      <c r="F15" s="425">
        <v>0</v>
      </c>
      <c r="G15" s="425">
        <v>0</v>
      </c>
      <c r="H15" s="425">
        <v>0</v>
      </c>
      <c r="I15" s="417">
        <f>IF(AND('Diesel (9)'!I15="",'Diesel (10)'!I15=""),"",SUM('Diesel (9)'!I15,'Diesel (10)'!I15))</f>
        <v>0</v>
      </c>
      <c r="J15" s="423">
        <v>0</v>
      </c>
      <c r="K15" s="423">
        <v>0</v>
      </c>
      <c r="L15" s="423"/>
      <c r="M15" s="423"/>
      <c r="N15" s="184"/>
      <c r="O15" s="391">
        <v>845</v>
      </c>
      <c r="P15" s="391" t="s">
        <v>66</v>
      </c>
      <c r="Q15" s="139">
        <v>1998</v>
      </c>
    </row>
    <row r="16" spans="1:18" x14ac:dyDescent="0.2">
      <c r="A16" s="97" t="s">
        <v>58</v>
      </c>
      <c r="B16" s="185" t="s">
        <v>15</v>
      </c>
      <c r="C16" s="417">
        <f>IF(AND('Diesel (9)'!C16="",'Diesel (10)'!C16=""),"",SUM('Diesel (9)'!C16,'Diesel (10)'!C16))</f>
        <v>0</v>
      </c>
      <c r="D16" s="424">
        <f>IF(AND('Diesel (9)'!D16="",'Diesel (10)'!D16=""),"",MIN('Diesel (9)'!D16,'Diesel (10)'!D16))</f>
        <v>0</v>
      </c>
      <c r="E16" s="424">
        <f>IF(AND('Diesel (9)'!E16="",'Diesel (10)'!E16=""),"",MAX('Diesel (9)'!E16,'Diesel (10)'!E16))</f>
        <v>0</v>
      </c>
      <c r="F16" s="425">
        <v>0</v>
      </c>
      <c r="G16" s="425">
        <v>0</v>
      </c>
      <c r="H16" s="425">
        <v>0</v>
      </c>
      <c r="I16" s="417">
        <f>IF(AND('Diesel (9)'!I16="",'Diesel (10)'!I16=""),"",SUM('Diesel (9)'!I16,'Diesel (10)'!I16))</f>
        <v>0</v>
      </c>
      <c r="J16" s="423">
        <v>0</v>
      </c>
      <c r="K16" s="423">
        <v>0</v>
      </c>
      <c r="L16" s="423"/>
      <c r="M16" s="423"/>
      <c r="N16" s="186"/>
      <c r="O16" s="391">
        <v>360</v>
      </c>
      <c r="P16" s="391" t="s">
        <v>67</v>
      </c>
      <c r="Q16" s="139">
        <v>2000</v>
      </c>
    </row>
    <row r="17" spans="1:26" x14ac:dyDescent="0.2">
      <c r="A17" s="187" t="s">
        <v>1</v>
      </c>
      <c r="B17" s="117" t="s">
        <v>6</v>
      </c>
      <c r="C17" s="417">
        <f>IF(AND('Diesel (9)'!C17="",'Diesel (10)'!C17=""),"",SUM('Diesel (9)'!C17,'Diesel (10)'!C17))</f>
        <v>0</v>
      </c>
      <c r="D17" s="424">
        <f>IF(AND('Diesel (9)'!D17="",'Diesel (10)'!D17=""),"",MIN('Diesel (9)'!D17,'Diesel (10)'!D17))</f>
        <v>0</v>
      </c>
      <c r="E17" s="424">
        <f>IF(AND('Diesel (9)'!E17="",'Diesel (10)'!E17=""),"",MAX('Diesel (9)'!E17,'Diesel (10)'!E17))</f>
        <v>0</v>
      </c>
      <c r="F17" s="425">
        <v>0</v>
      </c>
      <c r="G17" s="425">
        <v>0</v>
      </c>
      <c r="H17" s="425">
        <v>0</v>
      </c>
      <c r="I17" s="417">
        <f>IF(AND('Diesel (9)'!I17="",'Diesel (10)'!I17=""),"",SUM('Diesel (9)'!I17,'Diesel (10)'!I17))</f>
        <v>0</v>
      </c>
      <c r="J17" s="423">
        <v>0</v>
      </c>
      <c r="K17" s="423">
        <v>0</v>
      </c>
      <c r="L17" s="423"/>
      <c r="M17" s="423"/>
      <c r="N17" s="184"/>
      <c r="O17" s="391">
        <v>8</v>
      </c>
      <c r="P17" s="391" t="s">
        <v>2</v>
      </c>
      <c r="Q17" s="139">
        <v>2006</v>
      </c>
    </row>
    <row r="18" spans="1:26" ht="22.5" x14ac:dyDescent="0.2">
      <c r="A18" s="135" t="s">
        <v>41</v>
      </c>
      <c r="B18" s="136" t="s">
        <v>9</v>
      </c>
      <c r="C18" s="417">
        <f>IF(AND('Diesel (9)'!C18="",'Diesel (10)'!C18=""),"",SUM('Diesel (9)'!C18,'Diesel (10)'!C18))</f>
        <v>0</v>
      </c>
      <c r="D18" s="424">
        <f>IF(AND('Diesel (9)'!D18="",'Diesel (10)'!D18=""),"",MIN('Diesel (9)'!D18,'Diesel (10)'!D18))</f>
        <v>0</v>
      </c>
      <c r="E18" s="424">
        <f>IF(AND('Diesel (9)'!E18="",'Diesel (10)'!E18=""),"",MAX('Diesel (9)'!E18,'Diesel (10)'!E18))</f>
        <v>0</v>
      </c>
      <c r="F18" s="425">
        <v>0</v>
      </c>
      <c r="G18" s="425">
        <v>0</v>
      </c>
      <c r="H18" s="425">
        <v>0</v>
      </c>
      <c r="I18" s="417">
        <f>IF(AND('Diesel (9)'!I18="",'Diesel (10)'!I18=""),"",SUM('Diesel (9)'!I18,'Diesel (10)'!I18))</f>
        <v>0</v>
      </c>
      <c r="J18" s="423">
        <v>0</v>
      </c>
      <c r="K18" s="423">
        <v>0</v>
      </c>
      <c r="L18" s="423"/>
      <c r="M18" s="423"/>
      <c r="N18" s="184"/>
      <c r="O18" s="391">
        <v>10</v>
      </c>
      <c r="P18" s="391" t="s">
        <v>352</v>
      </c>
      <c r="Q18" s="137">
        <v>2004</v>
      </c>
    </row>
    <row r="19" spans="1:26" x14ac:dyDescent="0.2">
      <c r="A19" s="188" t="s">
        <v>208</v>
      </c>
      <c r="B19" s="189" t="s">
        <v>209</v>
      </c>
      <c r="C19" s="417">
        <f>IF(AND('Diesel (9)'!C19="",'Diesel (10)'!C19=""),"",SUM('Diesel (9)'!C19,'Diesel (10)'!C19))</f>
        <v>0</v>
      </c>
      <c r="D19" s="424">
        <f>IF(AND('Diesel (9)'!D19="",'Diesel (10)'!D19=""),"",MIN('Diesel (9)'!D19,'Diesel (10)'!D19))</f>
        <v>0</v>
      </c>
      <c r="E19" s="424">
        <f>IF(AND('Diesel (9)'!E19="",'Diesel (10)'!E19=""),"",MAX('Diesel (9)'!E19,'Diesel (10)'!E19))</f>
        <v>0</v>
      </c>
      <c r="F19" s="425">
        <v>0</v>
      </c>
      <c r="G19" s="425">
        <v>0</v>
      </c>
      <c r="H19" s="425">
        <v>0</v>
      </c>
      <c r="I19" s="417">
        <f>IF(AND('Diesel (9)'!I19="",'Diesel (10)'!I19=""),"",SUM('Diesel (9)'!I19,'Diesel (10)'!I19))</f>
        <v>0</v>
      </c>
      <c r="J19" s="423">
        <v>0</v>
      </c>
      <c r="K19" s="423">
        <v>0</v>
      </c>
      <c r="L19" s="423"/>
      <c r="M19" s="423"/>
      <c r="N19" s="190"/>
      <c r="O19" s="391" t="s">
        <v>376</v>
      </c>
      <c r="P19" s="391" t="s">
        <v>353</v>
      </c>
      <c r="Q19" s="139">
        <v>2009</v>
      </c>
    </row>
    <row r="20" spans="1:26" ht="22.5" x14ac:dyDescent="0.2">
      <c r="A20" s="270" t="s">
        <v>433</v>
      </c>
      <c r="B20" s="189" t="s">
        <v>221</v>
      </c>
      <c r="C20" s="417">
        <f>IF(AND('Diesel (9)'!C20="",'Diesel (10)'!C20=""),"",SUM('Diesel (9)'!C20,'Diesel (10)'!C20))</f>
        <v>0</v>
      </c>
      <c r="D20" s="424">
        <f>IF(AND('Diesel (9)'!D20="",'Diesel (10)'!D20=""),"",MIN('Diesel (9)'!D20,'Diesel (10)'!D20))</f>
        <v>0</v>
      </c>
      <c r="E20" s="424">
        <f>IF(AND('Diesel (9)'!E20="",'Diesel (10)'!E20=""),"",MAX('Diesel (9)'!E20,'Diesel (10)'!E20))</f>
        <v>0</v>
      </c>
      <c r="F20" s="425">
        <v>0</v>
      </c>
      <c r="G20" s="425">
        <v>0</v>
      </c>
      <c r="H20" s="425">
        <v>0</v>
      </c>
      <c r="I20" s="417">
        <f>IF(AND('Diesel (9)'!I20="",'Diesel (10)'!I20=""),"",SUM('Diesel (9)'!I20,'Diesel (10)'!I20))</f>
        <v>0</v>
      </c>
      <c r="J20" s="423">
        <v>0</v>
      </c>
      <c r="K20" s="423">
        <v>0</v>
      </c>
      <c r="L20" s="423"/>
      <c r="M20" s="423"/>
      <c r="N20" s="190"/>
      <c r="O20" s="391">
        <v>2</v>
      </c>
      <c r="P20" s="391" t="s">
        <v>429</v>
      </c>
      <c r="Q20" s="139">
        <v>2011</v>
      </c>
    </row>
    <row r="21" spans="1:26" s="22" customFormat="1" ht="7.5" customHeight="1" x14ac:dyDescent="0.2">
      <c r="A21" s="191"/>
      <c r="B21" s="191"/>
      <c r="C21" s="191"/>
      <c r="D21" s="191"/>
      <c r="E21" s="191"/>
      <c r="F21" s="191"/>
      <c r="G21" s="191"/>
      <c r="H21" s="191"/>
      <c r="I21" s="191"/>
      <c r="J21" s="191"/>
      <c r="K21" s="191"/>
      <c r="L21" s="191"/>
      <c r="M21" s="191"/>
      <c r="N21" s="191"/>
      <c r="O21" s="192"/>
      <c r="P21" s="192"/>
      <c r="Q21" s="193"/>
      <c r="R21" s="75"/>
      <c r="S21" s="75"/>
      <c r="T21" s="75"/>
      <c r="U21" s="192"/>
      <c r="V21" s="192"/>
      <c r="W21" s="193"/>
      <c r="X21" s="75"/>
      <c r="Y21" s="75"/>
      <c r="Z21" s="75"/>
    </row>
    <row r="22" spans="1:26" s="22" customFormat="1" ht="15" customHeight="1" x14ac:dyDescent="0.25">
      <c r="A22" s="194" t="s">
        <v>74</v>
      </c>
      <c r="B22" s="144"/>
      <c r="C22" s="144"/>
      <c r="D22" s="144"/>
      <c r="E22" s="144"/>
      <c r="F22" s="144"/>
      <c r="G22" s="144"/>
      <c r="H22" s="144"/>
      <c r="I22" s="144"/>
      <c r="J22" s="144"/>
      <c r="K22" s="144"/>
      <c r="L22" s="144"/>
    </row>
    <row r="23" spans="1:26" ht="7.5" customHeight="1" x14ac:dyDescent="0.2">
      <c r="A23" s="12"/>
      <c r="B23" s="12"/>
      <c r="C23" s="12"/>
      <c r="D23" s="12"/>
      <c r="E23" s="12"/>
      <c r="F23" s="12"/>
      <c r="G23" s="12"/>
      <c r="H23" s="12"/>
      <c r="I23" s="12"/>
      <c r="J23" s="12"/>
      <c r="K23" s="12"/>
      <c r="L23" s="12"/>
    </row>
    <row r="24" spans="1:26" ht="15.75" customHeight="1" x14ac:dyDescent="0.2">
      <c r="A24" s="496" t="s">
        <v>43</v>
      </c>
      <c r="B24" s="634"/>
      <c r="C24" s="634"/>
      <c r="D24" s="634"/>
      <c r="E24" s="12"/>
      <c r="F24" s="12"/>
      <c r="G24" s="12"/>
      <c r="H24" s="12"/>
      <c r="I24" s="12"/>
      <c r="J24" s="12"/>
      <c r="K24" s="12"/>
      <c r="L24" s="12"/>
    </row>
    <row r="25" spans="1:26" s="180" customFormat="1" ht="13.5" customHeight="1" x14ac:dyDescent="0.2">
      <c r="A25" s="136" t="s">
        <v>44</v>
      </c>
      <c r="B25" s="413">
        <f>'Diesel (9)'!B25+'Diesel (10)'!B25</f>
        <v>0</v>
      </c>
      <c r="C25" s="136" t="s">
        <v>49</v>
      </c>
      <c r="D25" s="413">
        <f>'Diesel (9)'!D25+'Diesel (10)'!D25</f>
        <v>0</v>
      </c>
      <c r="E25" s="635" t="s">
        <v>375</v>
      </c>
      <c r="F25" s="636"/>
      <c r="G25" s="636"/>
      <c r="H25" s="636"/>
      <c r="I25" s="636"/>
      <c r="J25" s="636"/>
      <c r="K25" s="636"/>
      <c r="L25" s="636"/>
      <c r="M25" s="636"/>
      <c r="N25" s="636"/>
    </row>
    <row r="26" spans="1:26" s="180" customFormat="1" ht="13.5" customHeight="1" x14ac:dyDescent="0.2">
      <c r="A26" s="136" t="s">
        <v>45</v>
      </c>
      <c r="B26" s="413">
        <f>'Diesel (9)'!B26+'Diesel (10)'!B26</f>
        <v>0</v>
      </c>
      <c r="C26" s="136" t="s">
        <v>12</v>
      </c>
      <c r="D26" s="413">
        <f>'Diesel (9)'!D26+'Diesel (10)'!D26</f>
        <v>0</v>
      </c>
      <c r="E26" s="635"/>
      <c r="F26" s="636"/>
      <c r="G26" s="636"/>
      <c r="H26" s="636"/>
      <c r="I26" s="636"/>
      <c r="J26" s="636"/>
      <c r="K26" s="636"/>
      <c r="L26" s="636"/>
      <c r="M26" s="636"/>
      <c r="N26" s="636"/>
    </row>
    <row r="27" spans="1:26" s="180" customFormat="1" ht="13.5" customHeight="1" x14ac:dyDescent="0.2">
      <c r="A27" s="136" t="s">
        <v>46</v>
      </c>
      <c r="B27" s="413">
        <f>'Diesel (9)'!B27+'Diesel (10)'!B27</f>
        <v>0</v>
      </c>
      <c r="C27" s="136" t="s">
        <v>13</v>
      </c>
      <c r="D27" s="413">
        <f>'Diesel (9)'!D27+'Diesel (10)'!D27</f>
        <v>0</v>
      </c>
      <c r="E27" s="635" t="s">
        <v>3</v>
      </c>
      <c r="F27" s="636"/>
      <c r="G27" s="636"/>
      <c r="H27" s="636"/>
      <c r="I27" s="636"/>
      <c r="J27" s="636"/>
      <c r="K27" s="636"/>
      <c r="L27" s="636"/>
      <c r="M27" s="636"/>
      <c r="N27" s="636"/>
    </row>
    <row r="28" spans="1:26" s="180" customFormat="1" ht="13.5" customHeight="1" x14ac:dyDescent="0.2">
      <c r="A28" s="136" t="s">
        <v>11</v>
      </c>
      <c r="B28" s="413">
        <f>'Diesel (9)'!B28+'Diesel (10)'!B28</f>
        <v>0</v>
      </c>
      <c r="C28" s="136" t="s">
        <v>50</v>
      </c>
      <c r="D28" s="413">
        <f>'Diesel (9)'!D28+'Diesel (10)'!D28</f>
        <v>0</v>
      </c>
      <c r="E28" s="635" t="s">
        <v>356</v>
      </c>
      <c r="F28" s="636"/>
      <c r="G28" s="636"/>
      <c r="H28" s="636"/>
      <c r="I28" s="636"/>
      <c r="J28" s="636"/>
      <c r="K28" s="636"/>
      <c r="L28" s="636"/>
      <c r="M28" s="636"/>
      <c r="N28" s="636"/>
    </row>
    <row r="29" spans="1:26" s="180" customFormat="1" ht="13.5" customHeight="1" x14ac:dyDescent="0.2">
      <c r="A29" s="136" t="s">
        <v>47</v>
      </c>
      <c r="B29" s="413">
        <f>'Diesel (9)'!B29+'Diesel (10)'!B29</f>
        <v>0</v>
      </c>
      <c r="C29" s="136" t="s">
        <v>14</v>
      </c>
      <c r="D29" s="413">
        <f>'Diesel (9)'!D29+'Diesel (10)'!D29</f>
        <v>0</v>
      </c>
      <c r="E29" s="635"/>
      <c r="F29" s="636"/>
      <c r="G29" s="636"/>
      <c r="H29" s="636"/>
      <c r="I29" s="636"/>
      <c r="J29" s="636"/>
      <c r="K29" s="636"/>
      <c r="L29" s="636"/>
      <c r="M29" s="636"/>
      <c r="N29" s="636"/>
    </row>
    <row r="30" spans="1:26" s="180" customFormat="1" ht="13.5" customHeight="1" thickBot="1" x14ac:dyDescent="0.25">
      <c r="A30" s="136" t="s">
        <v>48</v>
      </c>
      <c r="B30" s="413">
        <f>'Diesel (9)'!B30+'Diesel (10)'!B30</f>
        <v>0</v>
      </c>
      <c r="C30" s="136" t="s">
        <v>51</v>
      </c>
      <c r="D30" s="413">
        <f>'Diesel (9)'!D30+'Diesel (10)'!D30</f>
        <v>0</v>
      </c>
      <c r="E30" s="635" t="s">
        <v>374</v>
      </c>
      <c r="F30" s="636"/>
      <c r="G30" s="636"/>
      <c r="H30" s="636"/>
      <c r="I30" s="636"/>
      <c r="J30" s="636"/>
      <c r="K30" s="636"/>
      <c r="L30" s="636"/>
      <c r="M30" s="636"/>
      <c r="N30" s="636"/>
    </row>
    <row r="31" spans="1:26" ht="13.5" customHeight="1" thickBot="1" x14ac:dyDescent="0.25">
      <c r="C31" s="195" t="s">
        <v>273</v>
      </c>
      <c r="D31" s="261">
        <f>SUM(B25:B30,D25:D30)</f>
        <v>0</v>
      </c>
      <c r="E31" s="635" t="s">
        <v>432</v>
      </c>
      <c r="F31" s="636"/>
      <c r="G31" s="636"/>
      <c r="H31" s="636"/>
      <c r="I31" s="636"/>
      <c r="J31" s="636"/>
      <c r="K31" s="636"/>
      <c r="L31" s="636"/>
      <c r="M31" s="636"/>
      <c r="N31" s="636"/>
    </row>
    <row r="32" spans="1:26" ht="6.75" customHeight="1" x14ac:dyDescent="0.2"/>
    <row r="33" spans="1:14" ht="12" customHeight="1" x14ac:dyDescent="0.2">
      <c r="A33" s="196" t="s">
        <v>96</v>
      </c>
      <c r="B33" s="22"/>
      <c r="C33" s="21"/>
      <c r="D33" s="22"/>
      <c r="E33" s="22"/>
      <c r="F33" s="22"/>
      <c r="G33" s="22"/>
      <c r="H33" s="22"/>
      <c r="I33" s="22"/>
      <c r="J33" s="22"/>
      <c r="K33" s="22"/>
      <c r="L33" s="22"/>
      <c r="M33" s="22"/>
    </row>
    <row r="34" spans="1:14" ht="47.25" customHeight="1" x14ac:dyDescent="0.2">
      <c r="A34" s="638"/>
      <c r="B34" s="639"/>
      <c r="C34" s="639"/>
      <c r="D34" s="639"/>
      <c r="E34" s="639"/>
      <c r="F34" s="639"/>
      <c r="G34" s="639"/>
      <c r="H34" s="639"/>
      <c r="I34" s="639"/>
      <c r="J34" s="639"/>
      <c r="K34" s="639"/>
      <c r="L34" s="639"/>
      <c r="M34" s="639"/>
      <c r="N34" s="640"/>
    </row>
    <row r="35" spans="1:14" ht="9.75" customHeight="1" x14ac:dyDescent="0.2">
      <c r="A35" s="144"/>
      <c r="B35" s="144"/>
      <c r="C35" s="144"/>
      <c r="D35" s="144"/>
      <c r="E35" s="144"/>
      <c r="F35" s="144"/>
      <c r="G35" s="144"/>
      <c r="H35" s="144"/>
      <c r="I35" s="144"/>
      <c r="J35" s="144"/>
      <c r="K35" s="144"/>
      <c r="L35" s="144"/>
      <c r="M35" s="22"/>
    </row>
    <row r="36" spans="1:14" ht="8.25" customHeight="1" x14ac:dyDescent="0.2">
      <c r="A36" s="146"/>
    </row>
    <row r="37" spans="1:14" ht="21.75" customHeight="1" x14ac:dyDescent="0.25">
      <c r="A37" s="148" t="s">
        <v>73</v>
      </c>
      <c r="J37" s="284" t="s">
        <v>838</v>
      </c>
    </row>
    <row r="38" spans="1:14" ht="10.5" customHeight="1" x14ac:dyDescent="0.2"/>
    <row r="39" spans="1:14" ht="15" customHeight="1" x14ac:dyDescent="0.2">
      <c r="A39" s="86" t="s">
        <v>54</v>
      </c>
      <c r="B39" s="86" t="s">
        <v>20</v>
      </c>
      <c r="C39" s="614" t="s">
        <v>350</v>
      </c>
      <c r="D39" s="641"/>
      <c r="E39" s="641"/>
      <c r="F39" s="641"/>
      <c r="G39" s="641"/>
      <c r="H39" s="641"/>
      <c r="I39" s="617"/>
      <c r="J39" s="614" t="s">
        <v>70</v>
      </c>
      <c r="K39" s="621"/>
      <c r="L39" s="621"/>
      <c r="M39" s="637"/>
      <c r="N39" s="149"/>
    </row>
    <row r="40" spans="1:14" ht="27" customHeight="1" x14ac:dyDescent="0.2">
      <c r="A40" s="87"/>
      <c r="B40" s="87"/>
      <c r="C40" s="415" t="s">
        <v>63</v>
      </c>
      <c r="D40" s="415" t="s">
        <v>72</v>
      </c>
      <c r="E40" s="415" t="s">
        <v>64</v>
      </c>
      <c r="F40" s="614" t="s">
        <v>68</v>
      </c>
      <c r="G40" s="617"/>
      <c r="H40" s="415"/>
      <c r="I40" s="642"/>
      <c r="J40" s="609" t="s">
        <v>867</v>
      </c>
      <c r="K40" s="642" t="s">
        <v>71</v>
      </c>
      <c r="L40" s="607" t="s">
        <v>76</v>
      </c>
      <c r="M40" s="608"/>
    </row>
    <row r="41" spans="1:14" ht="15" customHeight="1" x14ac:dyDescent="0.2">
      <c r="A41" s="87"/>
      <c r="B41" s="88"/>
      <c r="C41" s="415"/>
      <c r="D41" s="415"/>
      <c r="E41" s="415"/>
      <c r="F41" s="415" t="s">
        <v>22</v>
      </c>
      <c r="G41" s="415" t="s">
        <v>23</v>
      </c>
      <c r="H41" s="415" t="s">
        <v>69</v>
      </c>
      <c r="I41" s="643"/>
      <c r="J41" s="610"/>
      <c r="K41" s="643"/>
      <c r="L41" s="644"/>
      <c r="M41" s="645"/>
    </row>
    <row r="42" spans="1:14" ht="15" customHeight="1" x14ac:dyDescent="0.2">
      <c r="A42" s="197" t="str">
        <f>'Methods&amp;Limits'!A81</f>
        <v>Cetane number</v>
      </c>
      <c r="B42" s="141" t="str">
        <f>'Methods&amp;Limits'!B81</f>
        <v>--</v>
      </c>
      <c r="C42" s="198" t="str">
        <f>'Methods&amp;Limits'!E81</f>
        <v>EN-ISO 5165</v>
      </c>
      <c r="D42" s="198">
        <f>'Methods&amp;Limits'!F81</f>
        <v>1998</v>
      </c>
      <c r="E42" s="199">
        <f>'Methods&amp;Limits'!G81</f>
        <v>4.3</v>
      </c>
      <c r="F42" s="199">
        <f>'Methods&amp;Limits'!H81</f>
        <v>48.463000000000001</v>
      </c>
      <c r="G42" s="199"/>
      <c r="H42" s="262" t="str">
        <f>IF(D14="","",IF(D14&lt;F42,"Yes",""))</f>
        <v>Yes</v>
      </c>
      <c r="I42" s="422"/>
      <c r="J42" s="274"/>
      <c r="K42" s="274"/>
      <c r="L42" s="625"/>
      <c r="M42" s="626"/>
    </row>
    <row r="43" spans="1:14" ht="15" customHeight="1" x14ac:dyDescent="0.2">
      <c r="A43" s="200" t="str">
        <f>'Methods&amp;Limits'!A82</f>
        <v>Density at 15 oC</v>
      </c>
      <c r="B43" s="201" t="str">
        <f>'Methods&amp;Limits'!B82</f>
        <v>kg/m3</v>
      </c>
      <c r="C43" s="198" t="str">
        <f>'Methods&amp;Limits'!E82</f>
        <v>EN-ISO 3675</v>
      </c>
      <c r="D43" s="198">
        <f>'Methods&amp;Limits'!F82</f>
        <v>1998</v>
      </c>
      <c r="E43" s="199">
        <f>'Methods&amp;Limits'!G82</f>
        <v>1.2</v>
      </c>
      <c r="F43" s="199">
        <f>'Methods&amp;Limits'!H82</f>
        <v>0</v>
      </c>
      <c r="G43" s="199">
        <f>'Methods&amp;Limits'!I82</f>
        <v>845.70799999999997</v>
      </c>
      <c r="H43" s="262" t="str">
        <f>IF(E15="","",IF(E15&gt;G43,"Yes",""))</f>
        <v/>
      </c>
      <c r="I43" s="422"/>
      <c r="J43" s="274"/>
      <c r="K43" s="274"/>
      <c r="L43" s="625"/>
      <c r="M43" s="626"/>
    </row>
    <row r="44" spans="1:14" ht="15" customHeight="1" x14ac:dyDescent="0.2">
      <c r="A44" s="202"/>
      <c r="B44" s="203"/>
      <c r="C44" s="198" t="str">
        <f>'Methods&amp;Limits'!E83</f>
        <v>EN-ISO 12185</v>
      </c>
      <c r="D44" s="198">
        <f>'Methods&amp;Limits'!F83</f>
        <v>1996</v>
      </c>
      <c r="E44" s="199">
        <f>'Methods&amp;Limits'!G83</f>
        <v>0.50847457627110937</v>
      </c>
      <c r="F44" s="199">
        <f>'Methods&amp;Limits'!H83</f>
        <v>0</v>
      </c>
      <c r="G44" s="199">
        <f>'Methods&amp;Limits'!I83</f>
        <v>845.3</v>
      </c>
      <c r="H44" s="262" t="str">
        <f>IF(E15="","",IF(E15&gt;G44,"Yes",""))</f>
        <v/>
      </c>
      <c r="I44" s="422"/>
      <c r="J44" s="274"/>
      <c r="K44" s="274"/>
      <c r="L44" s="625"/>
      <c r="M44" s="626"/>
    </row>
    <row r="45" spans="1:14" ht="15" customHeight="1" x14ac:dyDescent="0.2">
      <c r="A45" s="197" t="str">
        <f>'Methods&amp;Limits'!A84</f>
        <v>Distillation -- 95% Point</v>
      </c>
      <c r="B45" s="204" t="str">
        <f>'Methods&amp;Limits'!B84</f>
        <v>oC</v>
      </c>
      <c r="C45" s="198" t="str">
        <f>'Methods&amp;Limits'!E84</f>
        <v>EN-ISO 3405</v>
      </c>
      <c r="D45" s="198">
        <f>'Methods&amp;Limits'!F84</f>
        <v>2000</v>
      </c>
      <c r="E45" s="199">
        <f>'Methods&amp;Limits'!G84</f>
        <v>10</v>
      </c>
      <c r="F45" s="199">
        <f>'Methods&amp;Limits'!H84</f>
        <v>0</v>
      </c>
      <c r="G45" s="199">
        <f>'Methods&amp;Limits'!I84</f>
        <v>365.9</v>
      </c>
      <c r="H45" s="262" t="str">
        <f>IF(E16="","",IF(E16&gt;G45,"Yes",""))</f>
        <v/>
      </c>
      <c r="I45" s="422"/>
      <c r="J45" s="274"/>
      <c r="K45" s="274"/>
      <c r="L45" s="625"/>
      <c r="M45" s="626"/>
    </row>
    <row r="46" spans="1:14" ht="15" customHeight="1" x14ac:dyDescent="0.2">
      <c r="A46" s="200" t="str">
        <f>'Methods&amp;Limits'!A85</f>
        <v>Polycyclic aromatic hydrocarbons</v>
      </c>
      <c r="B46" s="201" t="str">
        <f>'Methods&amp;Limits'!B85</f>
        <v>% (m/m)</v>
      </c>
      <c r="C46" s="198" t="str">
        <f>'Methods&amp;Limits'!E85</f>
        <v>EN 12916</v>
      </c>
      <c r="D46" s="198">
        <f>'Methods&amp;Limits'!F85</f>
        <v>2006</v>
      </c>
      <c r="E46" s="199">
        <f>'Methods&amp;Limits'!G85</f>
        <v>1.9</v>
      </c>
      <c r="F46" s="199">
        <f>'Methods&amp;Limits'!H85</f>
        <v>0</v>
      </c>
      <c r="G46" s="199">
        <f>'Methods&amp;Limits'!I85</f>
        <v>12.121</v>
      </c>
      <c r="H46" s="262" t="str">
        <f>IF(E17="","",IF(E17&gt;G46,"Yes",""))</f>
        <v/>
      </c>
      <c r="I46" s="422"/>
      <c r="J46" s="274"/>
      <c r="K46" s="274"/>
      <c r="L46" s="625"/>
      <c r="M46" s="626"/>
    </row>
    <row r="47" spans="1:14" ht="15" customHeight="1" x14ac:dyDescent="0.2">
      <c r="A47" s="152" t="str">
        <f>'Methods&amp;Limits'!A86</f>
        <v>Sulphur content (sulphur free, from 2005)</v>
      </c>
      <c r="B47" s="212" t="str">
        <f>'Methods&amp;Limits'!B86</f>
        <v>mg/kg</v>
      </c>
      <c r="C47" s="211" t="str">
        <f>'Methods&amp;Limits'!E86</f>
        <v>EN-ISO 20846</v>
      </c>
      <c r="D47" s="198">
        <f>'Methods&amp;Limits'!F86</f>
        <v>2004</v>
      </c>
      <c r="E47" s="199">
        <f>'Methods&amp;Limits'!G86</f>
        <v>2.2000000000000002</v>
      </c>
      <c r="F47" s="199">
        <f>'Methods&amp;Limits'!H86</f>
        <v>0</v>
      </c>
      <c r="G47" s="199">
        <f>'Methods&amp;Limits'!I86</f>
        <v>11.298</v>
      </c>
      <c r="H47" s="262" t="str">
        <f>IF(E18="","",IF(E18&gt;G47,"Yes",""))</f>
        <v/>
      </c>
      <c r="I47" s="422"/>
      <c r="J47" s="274"/>
      <c r="K47" s="274"/>
      <c r="L47" s="625"/>
      <c r="M47" s="626"/>
    </row>
    <row r="48" spans="1:14" ht="15" customHeight="1" x14ac:dyDescent="0.2">
      <c r="A48" s="155"/>
      <c r="B48" s="213"/>
      <c r="C48" s="271" t="str">
        <f>'Methods&amp;Limits'!E87</f>
        <v>EN-ISO 20884</v>
      </c>
      <c r="D48" s="198">
        <f>'Methods&amp;Limits'!F87</f>
        <v>2004</v>
      </c>
      <c r="E48" s="199">
        <f>'Methods&amp;Limits'!G87</f>
        <v>3.1</v>
      </c>
      <c r="F48" s="199">
        <f>'Methods&amp;Limits'!H87</f>
        <v>0</v>
      </c>
      <c r="G48" s="199">
        <f>'Methods&amp;Limits'!I87</f>
        <v>11.829000000000001</v>
      </c>
      <c r="H48" s="262" t="str">
        <f>IF(E18="","",IF(E18&gt;G48,"Yes",""))</f>
        <v/>
      </c>
      <c r="I48" s="422"/>
      <c r="J48" s="274"/>
      <c r="K48" s="274"/>
      <c r="L48" s="625"/>
      <c r="M48" s="626"/>
    </row>
    <row r="49" spans="1:13" ht="15" customHeight="1" x14ac:dyDescent="0.2">
      <c r="A49" s="188" t="str">
        <f>'Methods&amp;Limits'!A88</f>
        <v>FAME Content</v>
      </c>
      <c r="B49" s="189" t="str">
        <f>'Methods&amp;Limits'!B88</f>
        <v>% V/V</v>
      </c>
      <c r="C49" s="198" t="str">
        <f>'Methods&amp;Limits'!E88</f>
        <v>EN14078</v>
      </c>
      <c r="D49" s="198">
        <f>'Methods&amp;Limits'!F88</f>
        <v>2009</v>
      </c>
      <c r="E49" s="199">
        <f>'Methods&amp;Limits'!G88</f>
        <v>0.5</v>
      </c>
      <c r="F49" s="199">
        <f>'Methods&amp;Limits'!H88</f>
        <v>0</v>
      </c>
      <c r="G49" s="199">
        <f>'Methods&amp;Limits'!I88</f>
        <v>7.2949999999999999</v>
      </c>
      <c r="H49" s="262" t="str">
        <f>IF(E19="","",IF(E19&gt;G49,"Yes",""))</f>
        <v/>
      </c>
      <c r="I49" s="422"/>
      <c r="J49" s="274"/>
      <c r="K49" s="274"/>
      <c r="L49" s="625"/>
      <c r="M49" s="626"/>
    </row>
    <row r="50" spans="1:13" x14ac:dyDescent="0.2">
      <c r="A50" s="627" t="str">
        <f>'Methods&amp;Limits'!A89</f>
        <v>Manganese</v>
      </c>
      <c r="B50" s="629" t="str">
        <f>'Methods&amp;Limits'!B89</f>
        <v>mg/l</v>
      </c>
      <c r="C50" s="275" t="s">
        <v>430</v>
      </c>
      <c r="D50" s="198">
        <v>2011</v>
      </c>
      <c r="E50" s="273">
        <f>'Methods&amp;Limits'!G89</f>
        <v>1.53</v>
      </c>
      <c r="F50" s="199">
        <f>'Methods&amp;Limits'!H89</f>
        <v>0</v>
      </c>
      <c r="G50" s="389">
        <f>'Methods&amp;Limits'!I89</f>
        <v>2.9026999999999998</v>
      </c>
      <c r="H50" s="262" t="str">
        <f>IF(E20="","",IF(E20&gt;G50,"Yes",""))</f>
        <v/>
      </c>
      <c r="I50" s="422"/>
      <c r="J50" s="274"/>
      <c r="K50" s="274"/>
      <c r="L50" s="625"/>
      <c r="M50" s="626"/>
    </row>
    <row r="51" spans="1:13" x14ac:dyDescent="0.2">
      <c r="A51" s="628"/>
      <c r="B51" s="630"/>
      <c r="C51" s="275" t="s">
        <v>431</v>
      </c>
      <c r="D51" s="272">
        <f>'Methods&amp;Limits'!F89</f>
        <v>2011</v>
      </c>
      <c r="E51" s="273">
        <f>'Methods&amp;Limits'!G90</f>
        <v>1.76</v>
      </c>
      <c r="F51" s="389">
        <f>'Methods&amp;Limits'!H89</f>
        <v>0</v>
      </c>
      <c r="G51" s="389">
        <f>'Methods&amp;Limits'!I90</f>
        <v>3.0384000000000002</v>
      </c>
      <c r="H51" s="262" t="str">
        <f>IF(E20="","",IF(E20&gt;G51,"Yes",""))</f>
        <v/>
      </c>
      <c r="I51" s="422"/>
      <c r="J51" s="274"/>
      <c r="K51" s="274"/>
      <c r="L51" s="625"/>
      <c r="M51" s="626"/>
    </row>
    <row r="52" spans="1:13" ht="15" customHeight="1" x14ac:dyDescent="0.2"/>
    <row r="53" spans="1:13" x14ac:dyDescent="0.2"/>
  </sheetData>
  <sheetProtection algorithmName="SHA-512" hashValue="GHeJgB0Lrw6Myhdlq4BalUjbtNnT/8Q81tV9tx18wOPe/QEZa0RvyDD/0zSK7IBYWzXV4N1E3VCtdnN72DX4dg==" saltValue="tzhXWdyn07MGPbGuO5WIwg==" spinCount="100000" sheet="1" objects="1" scenarios="1" sort="0"/>
  <mergeCells count="39">
    <mergeCell ref="L48:M48"/>
    <mergeCell ref="L49:M49"/>
    <mergeCell ref="A50:A51"/>
    <mergeCell ref="B50:B51"/>
    <mergeCell ref="L51:M51"/>
    <mergeCell ref="L50:M50"/>
    <mergeCell ref="L47:M47"/>
    <mergeCell ref="A34:N34"/>
    <mergeCell ref="C39:I39"/>
    <mergeCell ref="J39:M39"/>
    <mergeCell ref="F40:G40"/>
    <mergeCell ref="I40:I41"/>
    <mergeCell ref="J40:J41"/>
    <mergeCell ref="K40:K41"/>
    <mergeCell ref="L40:M41"/>
    <mergeCell ref="L42:M42"/>
    <mergeCell ref="L43:M43"/>
    <mergeCell ref="L44:M44"/>
    <mergeCell ref="L45:M45"/>
    <mergeCell ref="L46:M46"/>
    <mergeCell ref="E31:N31"/>
    <mergeCell ref="C11:K12"/>
    <mergeCell ref="L11:O11"/>
    <mergeCell ref="P11:Q11"/>
    <mergeCell ref="L12:M12"/>
    <mergeCell ref="N12:O12"/>
    <mergeCell ref="P12:Q12"/>
    <mergeCell ref="A24:D24"/>
    <mergeCell ref="E25:N26"/>
    <mergeCell ref="E27:N27"/>
    <mergeCell ref="E28:N29"/>
    <mergeCell ref="E30:N30"/>
    <mergeCell ref="B3:D3"/>
    <mergeCell ref="G3:Q10"/>
    <mergeCell ref="B4:D4"/>
    <mergeCell ref="B5:D5"/>
    <mergeCell ref="B6:D6"/>
    <mergeCell ref="B7:D7"/>
    <mergeCell ref="B8:D8"/>
  </mergeCells>
  <dataValidations count="2">
    <dataValidation type="whole" operator="greaterThanOrEqual" allowBlank="1" showInputMessage="1" showErrorMessage="1" sqref="C14:C20 I14:I20 B25:B30 D25:D30">
      <formula1>0</formula1>
    </dataValidation>
    <dataValidation type="decimal" operator="greaterThanOrEqual" allowBlank="1" showInputMessage="1" showErrorMessage="1" sqref="D14:H20 J14:M20">
      <formula1>0</formula1>
    </dataValidation>
  </dataValidations>
  <hyperlinks>
    <hyperlink ref="R1" location="'Submission Report'!A1" display="&lt;-- GO BACK"/>
  </hyperlinks>
  <pageMargins left="0.75" right="0.75" top="1" bottom="1" header="0.4921259845" footer="0.4921259845"/>
  <pageSetup paperSize="9" scale="52" fitToHeight="2" orientation="landscape" r:id="rId1"/>
  <headerFooter alignWithMargins="0">
    <oddHeader>&amp;L&amp;F&amp;C&amp;[Diesel (9)</oddHeader>
    <oddFooter>&amp;L&amp;D&amp;CPage &amp;P of &amp;N</oddFooter>
  </headerFooter>
  <rowBreaks count="1" manualBreakCount="1">
    <brk id="53" max="16" man="1"/>
  </rowBreaks>
  <ignoredErrors>
    <ignoredError sqref="B31:D31 C25:C3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91"/>
  <sheetViews>
    <sheetView showGridLines="0" zoomScaleNormal="100" workbookViewId="0"/>
  </sheetViews>
  <sheetFormatPr defaultColWidth="0" defaultRowHeight="12.75" zeroHeight="1" x14ac:dyDescent="0.2"/>
  <cols>
    <col min="1" max="1" width="38.5703125" style="293" customWidth="1"/>
    <col min="2" max="2" width="7" style="293" customWidth="1"/>
    <col min="3" max="4" width="6.28515625" style="388" customWidth="1"/>
    <col min="5" max="5" width="12.7109375" style="293" bestFit="1" customWidth="1"/>
    <col min="6" max="6" width="6.28515625" style="388" bestFit="1" customWidth="1"/>
    <col min="7" max="7" width="18.7109375" style="388" bestFit="1" customWidth="1"/>
    <col min="8" max="8" width="10" style="388" bestFit="1" customWidth="1"/>
    <col min="9" max="9" width="10.28515625" style="388" bestFit="1" customWidth="1"/>
    <col min="10" max="10" width="9.140625" style="293" customWidth="1"/>
    <col min="11" max="16384" width="0" style="293" hidden="1"/>
  </cols>
  <sheetData>
    <row r="1" spans="1:9" ht="18" x14ac:dyDescent="0.25">
      <c r="A1" s="294" t="s">
        <v>97</v>
      </c>
      <c r="B1" s="4"/>
      <c r="C1" s="295"/>
      <c r="D1" s="295"/>
      <c r="E1" s="4"/>
      <c r="F1" s="295"/>
      <c r="G1" s="295"/>
      <c r="H1" s="295"/>
      <c r="I1" s="295"/>
    </row>
    <row r="2" spans="1:9" x14ac:dyDescent="0.2">
      <c r="A2" s="4" t="s">
        <v>204</v>
      </c>
      <c r="B2" s="4"/>
      <c r="C2" s="295"/>
      <c r="D2" s="295"/>
      <c r="E2" s="4"/>
      <c r="F2" s="295"/>
      <c r="G2" s="295"/>
      <c r="H2" s="295"/>
      <c r="I2" s="295"/>
    </row>
    <row r="3" spans="1:9" x14ac:dyDescent="0.2">
      <c r="A3" s="4"/>
      <c r="B3" s="4"/>
      <c r="C3" s="295"/>
      <c r="D3" s="295"/>
      <c r="E3" s="4"/>
      <c r="F3" s="295"/>
      <c r="G3" s="295"/>
      <c r="H3" s="295"/>
      <c r="I3" s="295"/>
    </row>
    <row r="4" spans="1:9" ht="15.75" x14ac:dyDescent="0.25">
      <c r="A4" s="296" t="s">
        <v>98</v>
      </c>
      <c r="B4" s="4"/>
      <c r="C4" s="295"/>
      <c r="D4" s="295"/>
      <c r="E4" s="4"/>
      <c r="F4" s="295"/>
      <c r="G4" s="295"/>
      <c r="H4" s="295"/>
      <c r="I4" s="295"/>
    </row>
    <row r="5" spans="1:9" ht="6" customHeight="1" x14ac:dyDescent="0.2">
      <c r="A5" s="4"/>
      <c r="B5" s="4"/>
      <c r="C5" s="295"/>
      <c r="D5" s="295"/>
      <c r="E5" s="4"/>
      <c r="F5" s="295"/>
      <c r="G5" s="295"/>
      <c r="H5" s="295"/>
      <c r="I5" s="295"/>
    </row>
    <row r="6" spans="1:9" x14ac:dyDescent="0.2">
      <c r="A6" s="86" t="s">
        <v>54</v>
      </c>
      <c r="B6" s="86" t="s">
        <v>20</v>
      </c>
      <c r="C6" s="474" t="s">
        <v>99</v>
      </c>
      <c r="D6" s="475"/>
      <c r="E6" s="479" t="s">
        <v>346</v>
      </c>
      <c r="F6" s="480"/>
      <c r="G6" s="480"/>
      <c r="H6" s="480"/>
      <c r="I6" s="481"/>
    </row>
    <row r="7" spans="1:9" ht="27" customHeight="1" x14ac:dyDescent="0.2">
      <c r="A7" s="87"/>
      <c r="B7" s="87"/>
      <c r="C7" s="474" t="s">
        <v>100</v>
      </c>
      <c r="D7" s="475"/>
      <c r="E7" s="287" t="s">
        <v>63</v>
      </c>
      <c r="F7" s="287" t="s">
        <v>72</v>
      </c>
      <c r="G7" s="287" t="s">
        <v>199</v>
      </c>
      <c r="H7" s="476" t="s">
        <v>101</v>
      </c>
      <c r="I7" s="477"/>
    </row>
    <row r="8" spans="1:9" x14ac:dyDescent="0.2">
      <c r="A8" s="87"/>
      <c r="B8" s="87"/>
      <c r="C8" s="287" t="s">
        <v>102</v>
      </c>
      <c r="D8" s="287" t="s">
        <v>103</v>
      </c>
      <c r="E8" s="287"/>
      <c r="F8" s="287"/>
      <c r="G8" s="287"/>
      <c r="H8" s="151" t="s">
        <v>22</v>
      </c>
      <c r="I8" s="151" t="s">
        <v>23</v>
      </c>
    </row>
    <row r="9" spans="1:9" x14ac:dyDescent="0.2">
      <c r="A9" s="200" t="s">
        <v>104</v>
      </c>
      <c r="B9" s="153" t="s">
        <v>4</v>
      </c>
      <c r="C9" s="34">
        <v>95</v>
      </c>
      <c r="D9" s="34"/>
      <c r="E9" s="297" t="s">
        <v>191</v>
      </c>
      <c r="F9" s="298">
        <v>2005</v>
      </c>
      <c r="G9" s="299">
        <v>0.7</v>
      </c>
      <c r="H9" s="300">
        <f>C9-0.59*G9</f>
        <v>94.587000000000003</v>
      </c>
      <c r="I9" s="34"/>
    </row>
    <row r="10" spans="1:9" x14ac:dyDescent="0.2">
      <c r="A10" s="301" t="s">
        <v>105</v>
      </c>
      <c r="B10" s="156" t="s">
        <v>4</v>
      </c>
      <c r="C10" s="34">
        <v>91</v>
      </c>
      <c r="D10" s="34"/>
      <c r="E10" s="297" t="s">
        <v>191</v>
      </c>
      <c r="F10" s="298">
        <v>2005</v>
      </c>
      <c r="G10" s="299">
        <v>0.7</v>
      </c>
      <c r="H10" s="300">
        <f>C10-0.59*G10</f>
        <v>90.587000000000003</v>
      </c>
      <c r="I10" s="34"/>
    </row>
    <row r="11" spans="1:9" x14ac:dyDescent="0.2">
      <c r="A11" s="200" t="s">
        <v>106</v>
      </c>
      <c r="B11" s="153" t="s">
        <v>4</v>
      </c>
      <c r="C11" s="34">
        <v>85</v>
      </c>
      <c r="D11" s="34"/>
      <c r="E11" s="297" t="s">
        <v>192</v>
      </c>
      <c r="F11" s="298">
        <v>2005</v>
      </c>
      <c r="G11" s="299">
        <v>0.9</v>
      </c>
      <c r="H11" s="300">
        <f>C11-0.59*G11</f>
        <v>84.468999999999994</v>
      </c>
      <c r="I11" s="34"/>
    </row>
    <row r="12" spans="1:9" x14ac:dyDescent="0.2">
      <c r="A12" s="301" t="s">
        <v>105</v>
      </c>
      <c r="B12" s="156" t="s">
        <v>4</v>
      </c>
      <c r="C12" s="34">
        <v>81</v>
      </c>
      <c r="D12" s="34"/>
      <c r="E12" s="297" t="s">
        <v>192</v>
      </c>
      <c r="F12" s="298">
        <v>2005</v>
      </c>
      <c r="G12" s="299">
        <v>0.9</v>
      </c>
      <c r="H12" s="300">
        <f>C12-0.59*G12</f>
        <v>80.468999999999994</v>
      </c>
      <c r="I12" s="34"/>
    </row>
    <row r="13" spans="1:9" x14ac:dyDescent="0.2">
      <c r="A13" s="200" t="s">
        <v>29</v>
      </c>
      <c r="B13" s="212"/>
      <c r="C13" s="302"/>
      <c r="D13" s="285"/>
      <c r="E13" s="303"/>
      <c r="F13" s="304"/>
      <c r="G13" s="304"/>
      <c r="H13" s="285"/>
      <c r="I13" s="305"/>
    </row>
    <row r="14" spans="1:9" x14ac:dyDescent="0.2">
      <c r="A14" s="306" t="s">
        <v>247</v>
      </c>
      <c r="B14" s="213" t="s">
        <v>5</v>
      </c>
      <c r="C14" s="34"/>
      <c r="D14" s="300">
        <v>60</v>
      </c>
      <c r="E14" s="297" t="s">
        <v>107</v>
      </c>
      <c r="F14" s="298">
        <v>2007</v>
      </c>
      <c r="G14" s="307">
        <v>2.2000000000000002</v>
      </c>
      <c r="H14" s="34"/>
      <c r="I14" s="300">
        <f t="shared" ref="I14:I20" si="0">D14+0.59*G14</f>
        <v>61.298000000000002</v>
      </c>
    </row>
    <row r="15" spans="1:9" x14ac:dyDescent="0.2">
      <c r="A15" s="308" t="s">
        <v>240</v>
      </c>
      <c r="B15" s="213" t="s">
        <v>5</v>
      </c>
      <c r="C15" s="198"/>
      <c r="D15" s="199">
        <f>D14+5.95</f>
        <v>65.95</v>
      </c>
      <c r="E15" s="297" t="s">
        <v>79</v>
      </c>
      <c r="F15" s="298">
        <v>1997</v>
      </c>
      <c r="G15" s="298">
        <v>2.2999999999999998</v>
      </c>
      <c r="H15" s="298"/>
      <c r="I15" s="309">
        <f t="shared" si="0"/>
        <v>67.307000000000002</v>
      </c>
    </row>
    <row r="16" spans="1:9" x14ac:dyDescent="0.2">
      <c r="A16" s="308" t="s">
        <v>224</v>
      </c>
      <c r="B16" s="213" t="s">
        <v>5</v>
      </c>
      <c r="C16" s="198"/>
      <c r="D16" s="199">
        <f>D14+7.8</f>
        <v>67.8</v>
      </c>
      <c r="E16" s="297" t="s">
        <v>79</v>
      </c>
      <c r="F16" s="298">
        <v>1997</v>
      </c>
      <c r="G16" s="298">
        <v>2.2999999999999998</v>
      </c>
      <c r="H16" s="298"/>
      <c r="I16" s="309">
        <f t="shared" si="0"/>
        <v>69.156999999999996</v>
      </c>
    </row>
    <row r="17" spans="1:9" x14ac:dyDescent="0.2">
      <c r="A17" s="308" t="s">
        <v>225</v>
      </c>
      <c r="B17" s="213" t="s">
        <v>5</v>
      </c>
      <c r="C17" s="198"/>
      <c r="D17" s="199">
        <f>D14+8</f>
        <v>68</v>
      </c>
      <c r="E17" s="297" t="s">
        <v>79</v>
      </c>
      <c r="F17" s="298">
        <v>1997</v>
      </c>
      <c r="G17" s="298">
        <v>2.2999999999999998</v>
      </c>
      <c r="H17" s="298"/>
      <c r="I17" s="309">
        <f t="shared" si="0"/>
        <v>69.356999999999999</v>
      </c>
    </row>
    <row r="18" spans="1:9" x14ac:dyDescent="0.2">
      <c r="A18" s="308" t="s">
        <v>226</v>
      </c>
      <c r="B18" s="213" t="s">
        <v>5</v>
      </c>
      <c r="C18" s="198"/>
      <c r="D18" s="199">
        <f>D14+7.88</f>
        <v>67.88</v>
      </c>
      <c r="E18" s="297" t="s">
        <v>79</v>
      </c>
      <c r="F18" s="298">
        <v>1997</v>
      </c>
      <c r="G18" s="298">
        <v>2.2999999999999998</v>
      </c>
      <c r="H18" s="298"/>
      <c r="I18" s="309">
        <f t="shared" si="0"/>
        <v>69.236999999999995</v>
      </c>
    </row>
    <row r="19" spans="1:9" x14ac:dyDescent="0.2">
      <c r="A19" s="308" t="s">
        <v>227</v>
      </c>
      <c r="B19" s="213" t="s">
        <v>5</v>
      </c>
      <c r="C19" s="198"/>
      <c r="D19" s="199">
        <f>D14+7.76</f>
        <v>67.760000000000005</v>
      </c>
      <c r="E19" s="297" t="s">
        <v>79</v>
      </c>
      <c r="F19" s="298">
        <v>1997</v>
      </c>
      <c r="G19" s="298">
        <v>2.2999999999999998</v>
      </c>
      <c r="H19" s="298"/>
      <c r="I19" s="309">
        <f t="shared" si="0"/>
        <v>69.117000000000004</v>
      </c>
    </row>
    <row r="20" spans="1:9" ht="22.5" x14ac:dyDescent="0.2">
      <c r="A20" s="310" t="s">
        <v>248</v>
      </c>
      <c r="B20" s="311" t="s">
        <v>5</v>
      </c>
      <c r="C20" s="198"/>
      <c r="D20" s="198">
        <v>70</v>
      </c>
      <c r="E20" s="297" t="s">
        <v>107</v>
      </c>
      <c r="F20" s="298">
        <v>2007</v>
      </c>
      <c r="G20" s="309">
        <v>2.2999999999999998</v>
      </c>
      <c r="H20" s="198"/>
      <c r="I20" s="199">
        <f t="shared" si="0"/>
        <v>71.356999999999999</v>
      </c>
    </row>
    <row r="21" spans="1:9" x14ac:dyDescent="0.2">
      <c r="A21" s="206" t="s">
        <v>193</v>
      </c>
      <c r="B21" s="213"/>
      <c r="C21" s="302"/>
      <c r="D21" s="285"/>
      <c r="E21" s="303"/>
      <c r="F21" s="304"/>
      <c r="G21" s="304"/>
      <c r="H21" s="285"/>
      <c r="I21" s="211"/>
    </row>
    <row r="22" spans="1:9" x14ac:dyDescent="0.2">
      <c r="A22" s="312" t="s">
        <v>91</v>
      </c>
      <c r="B22" s="165" t="s">
        <v>228</v>
      </c>
      <c r="C22" s="34">
        <v>46</v>
      </c>
      <c r="D22" s="34"/>
      <c r="E22" s="313" t="s">
        <v>67</v>
      </c>
      <c r="F22" s="198">
        <v>2000</v>
      </c>
      <c r="G22" s="199">
        <v>4</v>
      </c>
      <c r="H22" s="199">
        <f>C22-0.59*G22</f>
        <v>43.64</v>
      </c>
      <c r="I22" s="34"/>
    </row>
    <row r="23" spans="1:9" x14ac:dyDescent="0.2">
      <c r="A23" s="314" t="s">
        <v>92</v>
      </c>
      <c r="B23" s="156" t="s">
        <v>228</v>
      </c>
      <c r="C23" s="34">
        <v>75</v>
      </c>
      <c r="D23" s="34"/>
      <c r="E23" s="313" t="s">
        <v>67</v>
      </c>
      <c r="F23" s="198">
        <v>2000</v>
      </c>
      <c r="G23" s="199">
        <v>4</v>
      </c>
      <c r="H23" s="199">
        <f>C23-0.59*G23</f>
        <v>72.64</v>
      </c>
      <c r="I23" s="34"/>
    </row>
    <row r="24" spans="1:9" x14ac:dyDescent="0.2">
      <c r="A24" s="206" t="s">
        <v>31</v>
      </c>
      <c r="B24" s="213"/>
      <c r="C24" s="302"/>
      <c r="D24" s="285"/>
      <c r="E24" s="162"/>
      <c r="F24" s="285"/>
      <c r="G24" s="285"/>
      <c r="H24" s="285"/>
      <c r="I24" s="211"/>
    </row>
    <row r="25" spans="1:9" x14ac:dyDescent="0.2">
      <c r="A25" s="312" t="s">
        <v>94</v>
      </c>
      <c r="B25" s="165" t="s">
        <v>228</v>
      </c>
      <c r="C25" s="315"/>
      <c r="D25" s="316">
        <v>18</v>
      </c>
      <c r="E25" s="317" t="s">
        <v>419</v>
      </c>
      <c r="F25" s="298">
        <v>2007</v>
      </c>
      <c r="G25" s="307">
        <v>6.4</v>
      </c>
      <c r="H25" s="299"/>
      <c r="I25" s="307">
        <f t="shared" ref="I25:I32" si="1">D25+0.59*G25</f>
        <v>21.776</v>
      </c>
    </row>
    <row r="26" spans="1:9" x14ac:dyDescent="0.2">
      <c r="A26" s="318"/>
      <c r="B26" s="165"/>
      <c r="C26" s="319"/>
      <c r="D26" s="320">
        <f>D25</f>
        <v>18</v>
      </c>
      <c r="E26" s="317" t="s">
        <v>362</v>
      </c>
      <c r="F26" s="298">
        <v>2008</v>
      </c>
      <c r="G26" s="307">
        <v>2.6</v>
      </c>
      <c r="H26" s="299"/>
      <c r="I26" s="307">
        <f t="shared" si="1"/>
        <v>19.533999999999999</v>
      </c>
    </row>
    <row r="27" spans="1:9" x14ac:dyDescent="0.2">
      <c r="A27" s="318" t="s">
        <v>196</v>
      </c>
      <c r="B27" s="165"/>
      <c r="C27" s="319"/>
      <c r="D27" s="320">
        <f>D25</f>
        <v>18</v>
      </c>
      <c r="E27" s="317" t="s">
        <v>419</v>
      </c>
      <c r="F27" s="298">
        <v>2007</v>
      </c>
      <c r="G27" s="45" t="s">
        <v>334</v>
      </c>
      <c r="H27" s="299"/>
      <c r="I27" s="321" t="s">
        <v>334</v>
      </c>
    </row>
    <row r="28" spans="1:9" x14ac:dyDescent="0.2">
      <c r="A28" s="318"/>
      <c r="B28" s="165"/>
      <c r="C28" s="322"/>
      <c r="D28" s="323"/>
      <c r="E28" s="317" t="s">
        <v>362</v>
      </c>
      <c r="F28" s="298">
        <v>2008</v>
      </c>
      <c r="G28" s="45" t="s">
        <v>334</v>
      </c>
      <c r="H28" s="299"/>
      <c r="I28" s="321" t="s">
        <v>334</v>
      </c>
    </row>
    <row r="29" spans="1:9" x14ac:dyDescent="0.2">
      <c r="A29" s="312" t="s">
        <v>420</v>
      </c>
      <c r="B29" s="165" t="s">
        <v>228</v>
      </c>
      <c r="C29" s="315"/>
      <c r="D29" s="316">
        <v>21</v>
      </c>
      <c r="E29" s="297" t="s">
        <v>78</v>
      </c>
      <c r="F29" s="298">
        <v>1995</v>
      </c>
      <c r="G29" s="299">
        <v>5.0999999999999996</v>
      </c>
      <c r="H29" s="299"/>
      <c r="I29" s="307">
        <f t="shared" si="1"/>
        <v>24.009</v>
      </c>
    </row>
    <row r="30" spans="1:9" x14ac:dyDescent="0.2">
      <c r="A30" s="312" t="s">
        <v>197</v>
      </c>
      <c r="B30" s="165"/>
      <c r="C30" s="315"/>
      <c r="D30" s="316">
        <v>35</v>
      </c>
      <c r="E30" s="317" t="s">
        <v>362</v>
      </c>
      <c r="F30" s="298">
        <v>2008</v>
      </c>
      <c r="G30" s="299">
        <v>1.7</v>
      </c>
      <c r="H30" s="299"/>
      <c r="I30" s="307">
        <f t="shared" si="1"/>
        <v>36.003</v>
      </c>
    </row>
    <row r="31" spans="1:9" x14ac:dyDescent="0.2">
      <c r="A31" s="312" t="s">
        <v>33</v>
      </c>
      <c r="B31" s="165" t="s">
        <v>228</v>
      </c>
      <c r="C31" s="315"/>
      <c r="D31" s="316">
        <v>1</v>
      </c>
      <c r="E31" s="297" t="s">
        <v>108</v>
      </c>
      <c r="F31" s="298">
        <v>1998</v>
      </c>
      <c r="G31" s="324">
        <v>0.1</v>
      </c>
      <c r="H31" s="299"/>
      <c r="I31" s="324">
        <f t="shared" si="1"/>
        <v>1.0589999999999999</v>
      </c>
    </row>
    <row r="32" spans="1:9" x14ac:dyDescent="0.2">
      <c r="A32" s="312"/>
      <c r="B32" s="165"/>
      <c r="C32" s="319"/>
      <c r="D32" s="320">
        <f>D31</f>
        <v>1</v>
      </c>
      <c r="E32" s="297" t="s">
        <v>109</v>
      </c>
      <c r="F32" s="298">
        <v>1996</v>
      </c>
      <c r="G32" s="324">
        <f>0.17</f>
        <v>0.17</v>
      </c>
      <c r="H32" s="299"/>
      <c r="I32" s="324">
        <f t="shared" si="1"/>
        <v>1.1003000000000001</v>
      </c>
    </row>
    <row r="33" spans="1:9" x14ac:dyDescent="0.2">
      <c r="A33" s="314"/>
      <c r="B33" s="156"/>
      <c r="C33" s="322"/>
      <c r="D33" s="320">
        <f>D32</f>
        <v>1</v>
      </c>
      <c r="E33" s="317" t="s">
        <v>362</v>
      </c>
      <c r="F33" s="298">
        <v>2008</v>
      </c>
      <c r="G33" s="299">
        <v>0.05</v>
      </c>
      <c r="H33" s="299"/>
      <c r="I33" s="324">
        <f>D33+0.59*G33</f>
        <v>1.0295000000000001</v>
      </c>
    </row>
    <row r="34" spans="1:9" x14ac:dyDescent="0.2">
      <c r="A34" s="200" t="s">
        <v>34</v>
      </c>
      <c r="B34" s="153" t="s">
        <v>6</v>
      </c>
      <c r="C34" s="34"/>
      <c r="D34" s="34">
        <v>3.7</v>
      </c>
      <c r="E34" s="297" t="s">
        <v>79</v>
      </c>
      <c r="F34" s="298">
        <v>1997</v>
      </c>
      <c r="G34" s="299">
        <v>0.41</v>
      </c>
      <c r="H34" s="299"/>
      <c r="I34" s="307">
        <f>D34+0.59*G34</f>
        <v>3.9419</v>
      </c>
    </row>
    <row r="35" spans="1:9" x14ac:dyDescent="0.2">
      <c r="A35" s="202"/>
      <c r="B35" s="156"/>
      <c r="C35" s="34"/>
      <c r="D35" s="34">
        <v>2.7</v>
      </c>
      <c r="E35" s="317" t="s">
        <v>79</v>
      </c>
      <c r="F35" s="298">
        <v>1997</v>
      </c>
      <c r="G35" s="299">
        <v>0.41</v>
      </c>
      <c r="H35" s="299"/>
      <c r="I35" s="307">
        <f>D35+0.59*G35</f>
        <v>2.9419</v>
      </c>
    </row>
    <row r="36" spans="1:9" x14ac:dyDescent="0.2">
      <c r="A36" s="206" t="s">
        <v>35</v>
      </c>
      <c r="B36" s="213"/>
      <c r="C36" s="302"/>
      <c r="D36" s="285"/>
      <c r="E36" s="303"/>
      <c r="F36" s="304"/>
      <c r="G36" s="304"/>
      <c r="H36" s="304"/>
      <c r="I36" s="325"/>
    </row>
    <row r="37" spans="1:9" x14ac:dyDescent="0.2">
      <c r="A37" s="326" t="s">
        <v>7</v>
      </c>
      <c r="B37" s="165" t="s">
        <v>228</v>
      </c>
      <c r="C37" s="34"/>
      <c r="D37" s="198">
        <v>3</v>
      </c>
      <c r="E37" s="297" t="s">
        <v>79</v>
      </c>
      <c r="F37" s="298">
        <v>1997</v>
      </c>
      <c r="G37" s="299">
        <v>0.3</v>
      </c>
      <c r="H37" s="299"/>
      <c r="I37" s="307">
        <f t="shared" ref="I37:I43" si="2">D37+0.59*G37</f>
        <v>3.177</v>
      </c>
    </row>
    <row r="38" spans="1:9" x14ac:dyDescent="0.2">
      <c r="A38" s="327" t="s">
        <v>8</v>
      </c>
      <c r="B38" s="328" t="s">
        <v>228</v>
      </c>
      <c r="C38" s="198"/>
      <c r="D38" s="198">
        <v>10</v>
      </c>
      <c r="E38" s="297" t="s">
        <v>79</v>
      </c>
      <c r="F38" s="298">
        <v>1997</v>
      </c>
      <c r="G38" s="298">
        <v>0.8</v>
      </c>
      <c r="H38" s="298"/>
      <c r="I38" s="309">
        <f t="shared" si="2"/>
        <v>10.472</v>
      </c>
    </row>
    <row r="39" spans="1:9" x14ac:dyDescent="0.2">
      <c r="A39" s="326" t="s">
        <v>36</v>
      </c>
      <c r="B39" s="165" t="s">
        <v>228</v>
      </c>
      <c r="C39" s="34"/>
      <c r="D39" s="198">
        <v>12</v>
      </c>
      <c r="E39" s="297" t="s">
        <v>79</v>
      </c>
      <c r="F39" s="298">
        <v>1997</v>
      </c>
      <c r="G39" s="299">
        <v>0.9</v>
      </c>
      <c r="H39" s="299"/>
      <c r="I39" s="307">
        <f t="shared" si="2"/>
        <v>12.531000000000001</v>
      </c>
    </row>
    <row r="40" spans="1:9" x14ac:dyDescent="0.2">
      <c r="A40" s="326" t="s">
        <v>37</v>
      </c>
      <c r="B40" s="165" t="s">
        <v>228</v>
      </c>
      <c r="C40" s="34"/>
      <c r="D40" s="198">
        <v>15</v>
      </c>
      <c r="E40" s="297" t="s">
        <v>79</v>
      </c>
      <c r="F40" s="298">
        <v>1997</v>
      </c>
      <c r="G40" s="299">
        <v>1</v>
      </c>
      <c r="H40" s="299"/>
      <c r="I40" s="307">
        <f t="shared" si="2"/>
        <v>15.59</v>
      </c>
    </row>
    <row r="41" spans="1:9" x14ac:dyDescent="0.2">
      <c r="A41" s="326" t="s">
        <v>38</v>
      </c>
      <c r="B41" s="165" t="s">
        <v>228</v>
      </c>
      <c r="C41" s="34"/>
      <c r="D41" s="198">
        <v>15</v>
      </c>
      <c r="E41" s="297" t="s">
        <v>79</v>
      </c>
      <c r="F41" s="298">
        <v>1997</v>
      </c>
      <c r="G41" s="299">
        <v>1</v>
      </c>
      <c r="H41" s="299"/>
      <c r="I41" s="307">
        <f t="shared" si="2"/>
        <v>15.59</v>
      </c>
    </row>
    <row r="42" spans="1:9" x14ac:dyDescent="0.2">
      <c r="A42" s="329" t="s">
        <v>39</v>
      </c>
      <c r="B42" s="165" t="s">
        <v>228</v>
      </c>
      <c r="C42" s="34"/>
      <c r="D42" s="198">
        <v>22</v>
      </c>
      <c r="E42" s="297" t="s">
        <v>79</v>
      </c>
      <c r="F42" s="298">
        <v>1997</v>
      </c>
      <c r="G42" s="299">
        <v>1</v>
      </c>
      <c r="H42" s="299"/>
      <c r="I42" s="307">
        <f t="shared" si="2"/>
        <v>22.59</v>
      </c>
    </row>
    <row r="43" spans="1:9" x14ac:dyDescent="0.2">
      <c r="A43" s="330" t="s">
        <v>40</v>
      </c>
      <c r="B43" s="156" t="s">
        <v>228</v>
      </c>
      <c r="C43" s="322"/>
      <c r="D43" s="331">
        <v>15</v>
      </c>
      <c r="E43" s="332" t="s">
        <v>79</v>
      </c>
      <c r="F43" s="333">
        <v>1997</v>
      </c>
      <c r="G43" s="334">
        <v>1</v>
      </c>
      <c r="H43" s="299"/>
      <c r="I43" s="307">
        <f t="shared" si="2"/>
        <v>15.59</v>
      </c>
    </row>
    <row r="44" spans="1:9" x14ac:dyDescent="0.2">
      <c r="A44" s="200" t="s">
        <v>34</v>
      </c>
      <c r="B44" s="153" t="s">
        <v>6</v>
      </c>
      <c r="C44" s="34"/>
      <c r="D44" s="198">
        <v>3.7</v>
      </c>
      <c r="E44" s="297" t="s">
        <v>195</v>
      </c>
      <c r="F44" s="298">
        <v>2000</v>
      </c>
      <c r="G44" s="299">
        <v>0.3</v>
      </c>
      <c r="H44" s="299"/>
      <c r="I44" s="307">
        <f>D44+0.59*G44</f>
        <v>3.8770000000000002</v>
      </c>
    </row>
    <row r="45" spans="1:9" x14ac:dyDescent="0.2">
      <c r="A45" s="202"/>
      <c r="B45" s="156"/>
      <c r="C45" s="34"/>
      <c r="D45" s="198">
        <v>2.7</v>
      </c>
      <c r="E45" s="317" t="s">
        <v>195</v>
      </c>
      <c r="F45" s="298">
        <v>2000</v>
      </c>
      <c r="G45" s="299">
        <v>0.3</v>
      </c>
      <c r="H45" s="299"/>
      <c r="I45" s="307">
        <f>D45+0.59*G45</f>
        <v>2.8770000000000002</v>
      </c>
    </row>
    <row r="46" spans="1:9" x14ac:dyDescent="0.2">
      <c r="A46" s="206" t="s">
        <v>35</v>
      </c>
      <c r="B46" s="213"/>
      <c r="C46" s="302"/>
      <c r="D46" s="285"/>
      <c r="E46" s="303"/>
      <c r="F46" s="304"/>
      <c r="G46" s="304"/>
      <c r="H46" s="304"/>
      <c r="I46" s="325"/>
    </row>
    <row r="47" spans="1:9" x14ac:dyDescent="0.2">
      <c r="A47" s="326" t="s">
        <v>7</v>
      </c>
      <c r="B47" s="165" t="s">
        <v>228</v>
      </c>
      <c r="C47" s="34"/>
      <c r="D47" s="335">
        <v>3</v>
      </c>
      <c r="E47" s="297" t="s">
        <v>195</v>
      </c>
      <c r="F47" s="298">
        <v>2000</v>
      </c>
      <c r="G47" s="299">
        <v>0.3</v>
      </c>
      <c r="H47" s="299"/>
      <c r="I47" s="307">
        <f t="shared" ref="I47:I55" si="3">D47+0.59*G47</f>
        <v>3.177</v>
      </c>
    </row>
    <row r="48" spans="1:9" x14ac:dyDescent="0.2">
      <c r="A48" s="326" t="s">
        <v>8</v>
      </c>
      <c r="B48" s="165" t="s">
        <v>228</v>
      </c>
      <c r="C48" s="34"/>
      <c r="D48" s="335">
        <v>10</v>
      </c>
      <c r="E48" s="297" t="s">
        <v>195</v>
      </c>
      <c r="F48" s="298">
        <v>2000</v>
      </c>
      <c r="G48" s="299">
        <v>0.8</v>
      </c>
      <c r="H48" s="299"/>
      <c r="I48" s="307">
        <f t="shared" si="3"/>
        <v>10.472</v>
      </c>
    </row>
    <row r="49" spans="1:9" x14ac:dyDescent="0.2">
      <c r="A49" s="326" t="s">
        <v>36</v>
      </c>
      <c r="B49" s="165" t="s">
        <v>228</v>
      </c>
      <c r="C49" s="34"/>
      <c r="D49" s="335">
        <v>12</v>
      </c>
      <c r="E49" s="336" t="s">
        <v>195</v>
      </c>
      <c r="F49" s="298">
        <v>2000</v>
      </c>
      <c r="G49" s="299">
        <v>0.8</v>
      </c>
      <c r="H49" s="299"/>
      <c r="I49" s="307">
        <f t="shared" si="3"/>
        <v>12.472</v>
      </c>
    </row>
    <row r="50" spans="1:9" x14ac:dyDescent="0.2">
      <c r="A50" s="326" t="s">
        <v>37</v>
      </c>
      <c r="B50" s="165" t="s">
        <v>228</v>
      </c>
      <c r="C50" s="34"/>
      <c r="D50" s="335">
        <v>15</v>
      </c>
      <c r="E50" s="336" t="s">
        <v>195</v>
      </c>
      <c r="F50" s="298">
        <v>2000</v>
      </c>
      <c r="G50" s="299">
        <v>1</v>
      </c>
      <c r="H50" s="299"/>
      <c r="I50" s="307">
        <f t="shared" si="3"/>
        <v>15.59</v>
      </c>
    </row>
    <row r="51" spans="1:9" x14ac:dyDescent="0.2">
      <c r="A51" s="326" t="s">
        <v>38</v>
      </c>
      <c r="B51" s="165" t="s">
        <v>228</v>
      </c>
      <c r="C51" s="34"/>
      <c r="D51" s="335">
        <v>15</v>
      </c>
      <c r="E51" s="336" t="s">
        <v>195</v>
      </c>
      <c r="F51" s="298">
        <v>2000</v>
      </c>
      <c r="G51" s="299">
        <v>1</v>
      </c>
      <c r="H51" s="299"/>
      <c r="I51" s="307">
        <f t="shared" si="3"/>
        <v>15.59</v>
      </c>
    </row>
    <row r="52" spans="1:9" x14ac:dyDescent="0.2">
      <c r="A52" s="329" t="s">
        <v>39</v>
      </c>
      <c r="B52" s="165" t="s">
        <v>228</v>
      </c>
      <c r="C52" s="34"/>
      <c r="D52" s="335">
        <v>22</v>
      </c>
      <c r="E52" s="336" t="s">
        <v>195</v>
      </c>
      <c r="F52" s="298">
        <v>2000</v>
      </c>
      <c r="G52" s="299">
        <v>1</v>
      </c>
      <c r="H52" s="299"/>
      <c r="I52" s="307">
        <f t="shared" si="3"/>
        <v>22.59</v>
      </c>
    </row>
    <row r="53" spans="1:9" x14ac:dyDescent="0.2">
      <c r="A53" s="330" t="s">
        <v>40</v>
      </c>
      <c r="B53" s="156" t="s">
        <v>228</v>
      </c>
      <c r="C53" s="322"/>
      <c r="D53" s="337">
        <v>15</v>
      </c>
      <c r="E53" s="336" t="s">
        <v>195</v>
      </c>
      <c r="F53" s="298">
        <v>2000</v>
      </c>
      <c r="G53" s="299">
        <v>1</v>
      </c>
      <c r="H53" s="299"/>
      <c r="I53" s="307">
        <f t="shared" si="3"/>
        <v>15.59</v>
      </c>
    </row>
    <row r="54" spans="1:9" x14ac:dyDescent="0.2">
      <c r="A54" s="312" t="s">
        <v>34</v>
      </c>
      <c r="B54" s="165" t="s">
        <v>6</v>
      </c>
      <c r="C54" s="319"/>
      <c r="D54" s="338">
        <v>3.7</v>
      </c>
      <c r="E54" s="339" t="s">
        <v>362</v>
      </c>
      <c r="F54" s="298">
        <v>2008</v>
      </c>
      <c r="G54" s="299">
        <v>0.4</v>
      </c>
      <c r="H54" s="299"/>
      <c r="I54" s="307">
        <f t="shared" si="3"/>
        <v>3.9359999999999999</v>
      </c>
    </row>
    <row r="55" spans="1:9" x14ac:dyDescent="0.2">
      <c r="A55" s="314"/>
      <c r="B55" s="156"/>
      <c r="C55" s="34"/>
      <c r="D55" s="199">
        <v>2.7</v>
      </c>
      <c r="E55" s="336" t="s">
        <v>362</v>
      </c>
      <c r="F55" s="298">
        <v>2008</v>
      </c>
      <c r="G55" s="299">
        <v>0.4</v>
      </c>
      <c r="H55" s="299"/>
      <c r="I55" s="307">
        <f t="shared" si="3"/>
        <v>2.9359999999999999</v>
      </c>
    </row>
    <row r="56" spans="1:9" x14ac:dyDescent="0.2">
      <c r="A56" s="312" t="s">
        <v>417</v>
      </c>
      <c r="B56" s="153"/>
      <c r="C56" s="340"/>
      <c r="D56" s="341"/>
      <c r="E56" s="342"/>
      <c r="F56" s="304"/>
      <c r="G56" s="343"/>
      <c r="H56" s="343"/>
      <c r="I56" s="344"/>
    </row>
    <row r="57" spans="1:9" x14ac:dyDescent="0.2">
      <c r="A57" s="326" t="s">
        <v>7</v>
      </c>
      <c r="B57" s="165" t="s">
        <v>228</v>
      </c>
      <c r="C57" s="34"/>
      <c r="D57" s="335">
        <v>3</v>
      </c>
      <c r="E57" s="345" t="s">
        <v>362</v>
      </c>
      <c r="F57" s="333">
        <v>2008</v>
      </c>
      <c r="G57" s="334">
        <v>0.4</v>
      </c>
      <c r="H57" s="334"/>
      <c r="I57" s="346">
        <f>D57+0.59*G57</f>
        <v>3.2359999999999998</v>
      </c>
    </row>
    <row r="58" spans="1:9" x14ac:dyDescent="0.2">
      <c r="A58" s="326" t="s">
        <v>8</v>
      </c>
      <c r="B58" s="165" t="s">
        <v>228</v>
      </c>
      <c r="C58" s="34"/>
      <c r="D58" s="335">
        <v>10</v>
      </c>
      <c r="E58" s="336" t="s">
        <v>362</v>
      </c>
      <c r="F58" s="298">
        <v>2008</v>
      </c>
      <c r="G58" s="299">
        <v>0.6</v>
      </c>
      <c r="H58" s="299"/>
      <c r="I58" s="346">
        <f t="shared" ref="I58:I63" si="4">D58+0.59*G58</f>
        <v>10.353999999999999</v>
      </c>
    </row>
    <row r="59" spans="1:9" x14ac:dyDescent="0.2">
      <c r="A59" s="326" t="s">
        <v>36</v>
      </c>
      <c r="B59" s="165" t="s">
        <v>228</v>
      </c>
      <c r="C59" s="34"/>
      <c r="D59" s="335">
        <v>12</v>
      </c>
      <c r="E59" s="336" t="s">
        <v>362</v>
      </c>
      <c r="F59" s="298">
        <v>2008</v>
      </c>
      <c r="G59" s="299">
        <v>0.7</v>
      </c>
      <c r="H59" s="299"/>
      <c r="I59" s="346">
        <f t="shared" si="4"/>
        <v>12.413</v>
      </c>
    </row>
    <row r="60" spans="1:9" x14ac:dyDescent="0.2">
      <c r="A60" s="326" t="s">
        <v>37</v>
      </c>
      <c r="B60" s="165" t="s">
        <v>228</v>
      </c>
      <c r="C60" s="34"/>
      <c r="D60" s="335">
        <v>15</v>
      </c>
      <c r="E60" s="336" t="s">
        <v>362</v>
      </c>
      <c r="F60" s="298">
        <v>2008</v>
      </c>
      <c r="G60" s="299">
        <v>0.7</v>
      </c>
      <c r="H60" s="299"/>
      <c r="I60" s="346">
        <f t="shared" si="4"/>
        <v>15.413</v>
      </c>
    </row>
    <row r="61" spans="1:9" x14ac:dyDescent="0.2">
      <c r="A61" s="326" t="s">
        <v>38</v>
      </c>
      <c r="B61" s="165" t="s">
        <v>228</v>
      </c>
      <c r="C61" s="34"/>
      <c r="D61" s="335">
        <v>15</v>
      </c>
      <c r="E61" s="336" t="s">
        <v>362</v>
      </c>
      <c r="F61" s="298">
        <v>2008</v>
      </c>
      <c r="G61" s="299">
        <v>0.7</v>
      </c>
      <c r="H61" s="299"/>
      <c r="I61" s="346">
        <f t="shared" si="4"/>
        <v>15.413</v>
      </c>
    </row>
    <row r="62" spans="1:9" x14ac:dyDescent="0.2">
      <c r="A62" s="326" t="s">
        <v>39</v>
      </c>
      <c r="B62" s="165" t="s">
        <v>228</v>
      </c>
      <c r="C62" s="34"/>
      <c r="D62" s="335">
        <v>22</v>
      </c>
      <c r="E62" s="336" t="s">
        <v>362</v>
      </c>
      <c r="F62" s="298">
        <v>2008</v>
      </c>
      <c r="G62" s="299">
        <v>0.9</v>
      </c>
      <c r="H62" s="299"/>
      <c r="I62" s="346">
        <f t="shared" si="4"/>
        <v>22.530999999999999</v>
      </c>
    </row>
    <row r="63" spans="1:9" x14ac:dyDescent="0.2">
      <c r="A63" s="326" t="s">
        <v>40</v>
      </c>
      <c r="B63" s="165" t="s">
        <v>228</v>
      </c>
      <c r="C63" s="34"/>
      <c r="D63" s="335">
        <v>15</v>
      </c>
      <c r="E63" s="336" t="s">
        <v>362</v>
      </c>
      <c r="F63" s="298">
        <v>2008</v>
      </c>
      <c r="G63" s="299">
        <v>0.7</v>
      </c>
      <c r="H63" s="299"/>
      <c r="I63" s="346">
        <f t="shared" si="4"/>
        <v>15.413</v>
      </c>
    </row>
    <row r="64" spans="1:9" x14ac:dyDescent="0.2">
      <c r="A64" s="200" t="s">
        <v>421</v>
      </c>
      <c r="B64" s="212" t="s">
        <v>9</v>
      </c>
      <c r="C64" s="315"/>
      <c r="D64" s="347">
        <v>10</v>
      </c>
      <c r="E64" s="339" t="s">
        <v>416</v>
      </c>
      <c r="F64" s="298">
        <v>1998</v>
      </c>
      <c r="G64" s="348">
        <v>5</v>
      </c>
      <c r="H64" s="299"/>
      <c r="I64" s="307">
        <f t="shared" ref="I64:I70" si="5">D64+0.59*G64</f>
        <v>12.95</v>
      </c>
    </row>
    <row r="65" spans="1:9" x14ac:dyDescent="0.2">
      <c r="A65" s="206"/>
      <c r="B65" s="213"/>
      <c r="C65" s="319"/>
      <c r="D65" s="349">
        <f>D64</f>
        <v>10</v>
      </c>
      <c r="E65" s="336" t="s">
        <v>110</v>
      </c>
      <c r="F65" s="298">
        <v>1994</v>
      </c>
      <c r="G65" s="307">
        <v>1</v>
      </c>
      <c r="H65" s="299"/>
      <c r="I65" s="307">
        <f t="shared" si="5"/>
        <v>10.59</v>
      </c>
    </row>
    <row r="66" spans="1:9" x14ac:dyDescent="0.2">
      <c r="A66" s="206"/>
      <c r="B66" s="213"/>
      <c r="C66" s="319"/>
      <c r="D66" s="349">
        <f>D65</f>
        <v>10</v>
      </c>
      <c r="E66" s="339" t="s">
        <v>413</v>
      </c>
      <c r="F66" s="298">
        <v>2004</v>
      </c>
      <c r="G66" s="299">
        <v>2.7</v>
      </c>
      <c r="H66" s="299"/>
      <c r="I66" s="307">
        <f t="shared" si="5"/>
        <v>11.593</v>
      </c>
    </row>
    <row r="67" spans="1:9" x14ac:dyDescent="0.2">
      <c r="A67" s="202"/>
      <c r="B67" s="350"/>
      <c r="C67" s="322"/>
      <c r="D67" s="349">
        <f>D66</f>
        <v>10</v>
      </c>
      <c r="E67" s="339" t="s">
        <v>414</v>
      </c>
      <c r="F67" s="298">
        <v>2004</v>
      </c>
      <c r="G67" s="307">
        <v>3.1</v>
      </c>
      <c r="H67" s="299"/>
      <c r="I67" s="307">
        <f t="shared" si="5"/>
        <v>11.829000000000001</v>
      </c>
    </row>
    <row r="68" spans="1:9" x14ac:dyDescent="0.2">
      <c r="A68" s="202" t="s">
        <v>42</v>
      </c>
      <c r="B68" s="350" t="s">
        <v>10</v>
      </c>
      <c r="C68" s="322"/>
      <c r="D68" s="351">
        <v>5.0000000000000001E-3</v>
      </c>
      <c r="E68" s="336" t="s">
        <v>80</v>
      </c>
      <c r="F68" s="298">
        <v>2004</v>
      </c>
      <c r="G68" s="352">
        <v>6.1999999999999998E-3</v>
      </c>
      <c r="H68" s="352"/>
      <c r="I68" s="352">
        <f t="shared" si="5"/>
        <v>8.657999999999999E-3</v>
      </c>
    </row>
    <row r="69" spans="1:9" x14ac:dyDescent="0.2">
      <c r="A69" s="353" t="s">
        <v>348</v>
      </c>
      <c r="B69" s="354" t="s">
        <v>221</v>
      </c>
      <c r="C69" s="355"/>
      <c r="D69" s="356">
        <v>2</v>
      </c>
      <c r="E69" s="357" t="s">
        <v>277</v>
      </c>
      <c r="F69" s="351">
        <v>2011</v>
      </c>
      <c r="G69" s="358">
        <v>1.53</v>
      </c>
      <c r="H69" s="298"/>
      <c r="I69" s="359">
        <f t="shared" si="5"/>
        <v>2.9026999999999998</v>
      </c>
    </row>
    <row r="70" spans="1:9" x14ac:dyDescent="0.2">
      <c r="A70" s="360"/>
      <c r="B70" s="361"/>
      <c r="C70" s="362"/>
      <c r="D70" s="363">
        <v>2</v>
      </c>
      <c r="E70" s="357" t="s">
        <v>278</v>
      </c>
      <c r="F70" s="351">
        <v>2011</v>
      </c>
      <c r="G70" s="358">
        <v>1.76</v>
      </c>
      <c r="H70" s="298"/>
      <c r="I70" s="359">
        <f t="shared" si="5"/>
        <v>3.0384000000000002</v>
      </c>
    </row>
    <row r="71" spans="1:9" s="366" customFormat="1" ht="8.25" x14ac:dyDescent="0.15">
      <c r="A71" s="364"/>
      <c r="B71" s="364"/>
      <c r="C71" s="365"/>
      <c r="D71" s="365"/>
      <c r="E71" s="364"/>
      <c r="F71" s="365"/>
      <c r="G71" s="365"/>
      <c r="H71" s="365"/>
      <c r="I71" s="365"/>
    </row>
    <row r="72" spans="1:9" ht="30.6" customHeight="1" x14ac:dyDescent="0.2">
      <c r="A72" s="483" t="s">
        <v>194</v>
      </c>
      <c r="B72" s="483"/>
      <c r="C72" s="483"/>
      <c r="D72" s="483"/>
      <c r="E72" s="483"/>
      <c r="F72" s="483"/>
      <c r="G72" s="483"/>
      <c r="H72" s="483"/>
      <c r="I72" s="483"/>
    </row>
    <row r="73" spans="1:9" ht="40.5" customHeight="1" x14ac:dyDescent="0.2">
      <c r="A73" s="482" t="s">
        <v>415</v>
      </c>
      <c r="B73" s="482"/>
      <c r="C73" s="482"/>
      <c r="D73" s="482"/>
      <c r="E73" s="482"/>
      <c r="F73" s="482"/>
      <c r="G73" s="482"/>
      <c r="H73" s="482"/>
      <c r="I73" s="482"/>
    </row>
    <row r="74" spans="1:9" ht="40.5" customHeight="1" x14ac:dyDescent="0.2">
      <c r="A74" s="478" t="s">
        <v>418</v>
      </c>
      <c r="B74" s="478"/>
      <c r="C74" s="478"/>
      <c r="D74" s="478"/>
      <c r="E74" s="478"/>
      <c r="F74" s="478"/>
      <c r="G74" s="478"/>
      <c r="H74" s="478"/>
      <c r="I74" s="478"/>
    </row>
    <row r="75" spans="1:9" s="366" customFormat="1" ht="8.25" x14ac:dyDescent="0.15">
      <c r="A75" s="364"/>
      <c r="B75" s="364"/>
      <c r="C75" s="365"/>
      <c r="D75" s="365"/>
      <c r="E75" s="364"/>
      <c r="F75" s="365"/>
      <c r="G75" s="365"/>
      <c r="H75" s="365"/>
      <c r="I75" s="365"/>
    </row>
    <row r="76" spans="1:9" ht="15.75" x14ac:dyDescent="0.25">
      <c r="A76" s="296" t="s">
        <v>112</v>
      </c>
      <c r="B76" s="4"/>
      <c r="C76" s="4"/>
      <c r="D76" s="4"/>
      <c r="E76" s="367"/>
      <c r="F76" s="295"/>
      <c r="G76" s="295"/>
      <c r="H76" s="4"/>
      <c r="I76" s="295"/>
    </row>
    <row r="77" spans="1:9" ht="6" customHeight="1" x14ac:dyDescent="0.2">
      <c r="A77" s="4"/>
      <c r="B77" s="4"/>
      <c r="C77" s="4"/>
      <c r="D77" s="4"/>
      <c r="E77" s="367"/>
      <c r="F77" s="295"/>
      <c r="G77" s="295"/>
      <c r="H77" s="4"/>
      <c r="I77" s="295"/>
    </row>
    <row r="78" spans="1:9" x14ac:dyDescent="0.2">
      <c r="A78" s="86" t="s">
        <v>54</v>
      </c>
      <c r="B78" s="86" t="s">
        <v>20</v>
      </c>
      <c r="C78" s="474" t="s">
        <v>99</v>
      </c>
      <c r="D78" s="475"/>
      <c r="E78" s="479" t="s">
        <v>347</v>
      </c>
      <c r="F78" s="480"/>
      <c r="G78" s="480"/>
      <c r="H78" s="480"/>
      <c r="I78" s="481"/>
    </row>
    <row r="79" spans="1:9" ht="27" customHeight="1" x14ac:dyDescent="0.2">
      <c r="A79" s="87"/>
      <c r="B79" s="87"/>
      <c r="C79" s="474" t="s">
        <v>100</v>
      </c>
      <c r="D79" s="475"/>
      <c r="E79" s="368" t="s">
        <v>63</v>
      </c>
      <c r="F79" s="151" t="s">
        <v>72</v>
      </c>
      <c r="G79" s="151" t="s">
        <v>200</v>
      </c>
      <c r="H79" s="476" t="s">
        <v>101</v>
      </c>
      <c r="I79" s="477"/>
    </row>
    <row r="80" spans="1:9" x14ac:dyDescent="0.2">
      <c r="A80" s="88"/>
      <c r="B80" s="88"/>
      <c r="C80" s="287" t="s">
        <v>102</v>
      </c>
      <c r="D80" s="287" t="s">
        <v>103</v>
      </c>
      <c r="E80" s="368"/>
      <c r="F80" s="151"/>
      <c r="G80" s="151"/>
      <c r="H80" s="151" t="s">
        <v>22</v>
      </c>
      <c r="I80" s="151" t="s">
        <v>23</v>
      </c>
    </row>
    <row r="81" spans="1:9" x14ac:dyDescent="0.2">
      <c r="A81" s="197" t="s">
        <v>17</v>
      </c>
      <c r="B81" s="369" t="s">
        <v>4</v>
      </c>
      <c r="C81" s="300">
        <v>51</v>
      </c>
      <c r="D81" s="300" t="s">
        <v>4</v>
      </c>
      <c r="E81" s="370" t="s">
        <v>65</v>
      </c>
      <c r="F81" s="198">
        <v>1998</v>
      </c>
      <c r="G81" s="34">
        <v>4.3</v>
      </c>
      <c r="H81" s="300">
        <f>C81-0.59*G81</f>
        <v>48.463000000000001</v>
      </c>
      <c r="I81" s="371"/>
    </row>
    <row r="82" spans="1:9" x14ac:dyDescent="0.2">
      <c r="A82" s="200" t="s">
        <v>57</v>
      </c>
      <c r="B82" s="212" t="s">
        <v>16</v>
      </c>
      <c r="C82" s="316"/>
      <c r="D82" s="372">
        <v>845</v>
      </c>
      <c r="E82" s="370" t="s">
        <v>66</v>
      </c>
      <c r="F82" s="198">
        <v>1998</v>
      </c>
      <c r="G82" s="34">
        <v>1.2</v>
      </c>
      <c r="H82" s="300"/>
      <c r="I82" s="300">
        <f>D82+0.59*G82</f>
        <v>845.70799999999997</v>
      </c>
    </row>
    <row r="83" spans="1:9" x14ac:dyDescent="0.2">
      <c r="A83" s="202"/>
      <c r="B83" s="350"/>
      <c r="C83" s="373"/>
      <c r="D83" s="374"/>
      <c r="E83" s="375" t="s">
        <v>412</v>
      </c>
      <c r="F83" s="198">
        <v>1996</v>
      </c>
      <c r="G83" s="300">
        <f>(I83-D82)/0.59</f>
        <v>0.50847457627110937</v>
      </c>
      <c r="H83" s="300"/>
      <c r="I83" s="300">
        <v>845.3</v>
      </c>
    </row>
    <row r="84" spans="1:9" x14ac:dyDescent="0.2">
      <c r="A84" s="197" t="s">
        <v>113</v>
      </c>
      <c r="B84" s="376" t="s">
        <v>15</v>
      </c>
      <c r="C84" s="300"/>
      <c r="D84" s="377">
        <v>360</v>
      </c>
      <c r="E84" s="370" t="s">
        <v>67</v>
      </c>
      <c r="F84" s="198">
        <v>2000</v>
      </c>
      <c r="G84" s="199">
        <v>10</v>
      </c>
      <c r="H84" s="199"/>
      <c r="I84" s="199">
        <f t="shared" ref="I84:I90" si="6">D84+0.59*G84</f>
        <v>365.9</v>
      </c>
    </row>
    <row r="85" spans="1:9" x14ac:dyDescent="0.2">
      <c r="A85" s="378" t="s">
        <v>95</v>
      </c>
      <c r="B85" s="328" t="s">
        <v>6</v>
      </c>
      <c r="C85" s="199"/>
      <c r="D85" s="335">
        <v>11</v>
      </c>
      <c r="E85" s="375" t="s">
        <v>2</v>
      </c>
      <c r="F85" s="198">
        <v>2006</v>
      </c>
      <c r="G85" s="198">
        <v>1.9</v>
      </c>
      <c r="H85" s="199"/>
      <c r="I85" s="199">
        <f t="shared" si="6"/>
        <v>12.121</v>
      </c>
    </row>
    <row r="86" spans="1:9" x14ac:dyDescent="0.2">
      <c r="A86" s="353" t="s">
        <v>111</v>
      </c>
      <c r="B86" s="379" t="s">
        <v>9</v>
      </c>
      <c r="C86" s="380"/>
      <c r="D86" s="347">
        <v>10</v>
      </c>
      <c r="E86" s="339" t="s">
        <v>413</v>
      </c>
      <c r="F86" s="381">
        <v>2004</v>
      </c>
      <c r="G86" s="198">
        <v>2.2000000000000002</v>
      </c>
      <c r="H86" s="198"/>
      <c r="I86" s="199">
        <f t="shared" si="6"/>
        <v>11.298</v>
      </c>
    </row>
    <row r="87" spans="1:9" x14ac:dyDescent="0.2">
      <c r="A87" s="378"/>
      <c r="B87" s="382"/>
      <c r="C87" s="380"/>
      <c r="D87" s="349">
        <f>D86</f>
        <v>10</v>
      </c>
      <c r="E87" s="383" t="s">
        <v>414</v>
      </c>
      <c r="F87" s="347">
        <v>2004</v>
      </c>
      <c r="G87" s="384">
        <v>3.1</v>
      </c>
      <c r="H87" s="347"/>
      <c r="I87" s="384">
        <f t="shared" si="6"/>
        <v>11.829000000000001</v>
      </c>
    </row>
    <row r="88" spans="1:9" x14ac:dyDescent="0.2">
      <c r="A88" s="385" t="s">
        <v>208</v>
      </c>
      <c r="B88" s="386" t="s">
        <v>228</v>
      </c>
      <c r="C88" s="358"/>
      <c r="D88" s="358">
        <v>7</v>
      </c>
      <c r="E88" s="339" t="s">
        <v>210</v>
      </c>
      <c r="F88" s="358">
        <v>2009</v>
      </c>
      <c r="G88" s="358">
        <v>0.5</v>
      </c>
      <c r="H88" s="358"/>
      <c r="I88" s="387">
        <f t="shared" si="6"/>
        <v>7.2949999999999999</v>
      </c>
    </row>
    <row r="89" spans="1:9" x14ac:dyDescent="0.2">
      <c r="A89" s="353" t="s">
        <v>348</v>
      </c>
      <c r="B89" s="354" t="s">
        <v>221</v>
      </c>
      <c r="C89" s="355"/>
      <c r="D89" s="356">
        <v>2</v>
      </c>
      <c r="E89" s="357" t="s">
        <v>277</v>
      </c>
      <c r="F89" s="351">
        <v>2011</v>
      </c>
      <c r="G89" s="358">
        <v>1.53</v>
      </c>
      <c r="H89" s="298"/>
      <c r="I89" s="359">
        <f t="shared" si="6"/>
        <v>2.9026999999999998</v>
      </c>
    </row>
    <row r="90" spans="1:9" x14ac:dyDescent="0.2">
      <c r="A90" s="360"/>
      <c r="B90" s="361"/>
      <c r="C90" s="362"/>
      <c r="D90" s="363">
        <v>2</v>
      </c>
      <c r="E90" s="357" t="s">
        <v>278</v>
      </c>
      <c r="F90" s="351">
        <v>2011</v>
      </c>
      <c r="G90" s="358">
        <v>1.76</v>
      </c>
      <c r="H90" s="298"/>
      <c r="I90" s="359">
        <f t="shared" si="6"/>
        <v>3.0384000000000002</v>
      </c>
    </row>
    <row r="91" spans="1:9" x14ac:dyDescent="0.2"/>
  </sheetData>
  <sheetProtection algorithmName="SHA-512" hashValue="g3YdvIaslWASr/L3h3M0DSlp+ZNRMTCLR4nrWY9/OnYsa19VbgmEAZCb5S6jwE4UR16sBDbHWSN1nPGHD3LA/w==" saltValue="wCFKe5h/8VsJJ8TFUoW7Rg==" spinCount="100000" sheet="1" objects="1" scenarios="1" sort="0"/>
  <customSheetViews>
    <customSheetView guid="{F9B0EF6A-EDAD-43FD-9C3C-2B5A9DD114F5}" scale="85" fitToPage="1">
      <pane ySplit="8" topLeftCell="A27" activePane="bottomLeft" state="frozen"/>
      <selection pane="bottomLeft" activeCell="L41" sqref="L41"/>
      <pageMargins left="0.75" right="0.75" top="1" bottom="1" header="0.5" footer="0.5"/>
      <pageSetup paperSize="9" scale="65" orientation="portrait" r:id="rId1"/>
      <headerFooter alignWithMargins="0">
        <oddHeader>&amp;L&amp;F&amp;C&amp;A</oddHeader>
        <oddFooter>&amp;L&amp;D&amp;C&amp;P of &amp;N</oddFooter>
      </headerFooter>
    </customSheetView>
  </customSheetViews>
  <mergeCells count="11">
    <mergeCell ref="A73:I73"/>
    <mergeCell ref="C6:D6"/>
    <mergeCell ref="H7:I7"/>
    <mergeCell ref="C7:D7"/>
    <mergeCell ref="E6:I6"/>
    <mergeCell ref="A72:I72"/>
    <mergeCell ref="C79:D79"/>
    <mergeCell ref="H79:I79"/>
    <mergeCell ref="C78:D78"/>
    <mergeCell ref="A74:I74"/>
    <mergeCell ref="E78:I78"/>
  </mergeCells>
  <phoneticPr fontId="0" type="noConversion"/>
  <pageMargins left="0.75" right="0.75" top="1" bottom="1" header="0.5" footer="0.5"/>
  <pageSetup paperSize="9" scale="57" orientation="portrait" r:id="rId2"/>
  <headerFooter alignWithMargins="0">
    <oddHeader>&amp;L&amp;F&amp;C&amp;A</oddHeader>
    <oddFooter>&amp;L&amp;D&amp;C&amp;P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G50"/>
  <sheetViews>
    <sheetView showGridLines="0" topLeftCell="A7" zoomScaleNormal="100" workbookViewId="0">
      <selection activeCell="B41" sqref="B41:C48"/>
    </sheetView>
  </sheetViews>
  <sheetFormatPr defaultColWidth="0" defaultRowHeight="12.75" customHeight="1" zeroHeight="1" x14ac:dyDescent="0.2"/>
  <cols>
    <col min="1" max="1" width="2.85546875" style="58" customWidth="1"/>
    <col min="2" max="2" width="46.7109375" style="58" customWidth="1"/>
    <col min="3" max="3" width="90.7109375" style="58" customWidth="1"/>
    <col min="4" max="4" width="9.140625" style="58" customWidth="1"/>
    <col min="5" max="5" width="0.140625" style="58" customWidth="1"/>
    <col min="6" max="6" width="1.42578125" style="58" customWidth="1"/>
    <col min="7" max="16384" width="9.140625" style="58" hidden="1"/>
  </cols>
  <sheetData>
    <row r="1" spans="2:7" ht="15" customHeight="1" x14ac:dyDescent="0.2">
      <c r="D1" s="288" t="s">
        <v>860</v>
      </c>
      <c r="E1" s="289"/>
      <c r="F1" s="289"/>
    </row>
    <row r="2" spans="2:7" ht="20.25" x14ac:dyDescent="0.3">
      <c r="B2" s="59" t="s">
        <v>114</v>
      </c>
    </row>
    <row r="3" spans="2:7" ht="6" customHeight="1" x14ac:dyDescent="0.2"/>
    <row r="4" spans="2:7" ht="15.75" x14ac:dyDescent="0.25">
      <c r="B4" s="486" t="s">
        <v>84</v>
      </c>
      <c r="C4" s="487"/>
      <c r="D4" s="487"/>
      <c r="E4" s="487"/>
      <c r="F4" s="487"/>
      <c r="G4" s="487"/>
    </row>
    <row r="5" spans="2:7" ht="4.5" customHeight="1" x14ac:dyDescent="0.2">
      <c r="B5" s="60"/>
      <c r="C5" s="60"/>
      <c r="D5" s="60"/>
      <c r="E5" s="60"/>
      <c r="F5" s="60"/>
      <c r="G5" s="60"/>
    </row>
    <row r="6" spans="2:7" s="61" customFormat="1" x14ac:dyDescent="0.2">
      <c r="B6" s="488" t="s">
        <v>115</v>
      </c>
      <c r="C6" s="488"/>
      <c r="D6" s="488"/>
      <c r="E6" s="488"/>
    </row>
    <row r="7" spans="2:7" ht="4.5" customHeight="1" x14ac:dyDescent="0.2"/>
    <row r="8" spans="2:7" x14ac:dyDescent="0.2">
      <c r="B8" s="62" t="s">
        <v>116</v>
      </c>
      <c r="C8" s="63">
        <v>2020</v>
      </c>
    </row>
    <row r="9" spans="2:7" x14ac:dyDescent="0.2">
      <c r="B9" s="62" t="s">
        <v>117</v>
      </c>
      <c r="C9" s="252" t="s">
        <v>288</v>
      </c>
    </row>
    <row r="10" spans="2:7" x14ac:dyDescent="0.2">
      <c r="B10" s="64" t="s">
        <v>118</v>
      </c>
      <c r="C10" s="253"/>
    </row>
    <row r="11" spans="2:7" x14ac:dyDescent="0.2">
      <c r="B11" s="64" t="s">
        <v>119</v>
      </c>
      <c r="C11" s="253" t="s">
        <v>874</v>
      </c>
    </row>
    <row r="12" spans="2:7" x14ac:dyDescent="0.2">
      <c r="B12" s="65" t="s">
        <v>269</v>
      </c>
      <c r="C12" s="253" t="s">
        <v>875</v>
      </c>
    </row>
    <row r="13" spans="2:7" x14ac:dyDescent="0.2">
      <c r="B13" s="66" t="s">
        <v>271</v>
      </c>
      <c r="C13" s="253" t="s">
        <v>876</v>
      </c>
    </row>
    <row r="14" spans="2:7" x14ac:dyDescent="0.2">
      <c r="B14" s="67" t="s">
        <v>270</v>
      </c>
      <c r="C14" s="253" t="s">
        <v>877</v>
      </c>
    </row>
    <row r="15" spans="2:7" x14ac:dyDescent="0.2">
      <c r="B15" s="64" t="s">
        <v>120</v>
      </c>
      <c r="C15" s="253" t="s">
        <v>878</v>
      </c>
    </row>
    <row r="16" spans="2:7" x14ac:dyDescent="0.2">
      <c r="B16" s="68" t="s">
        <v>121</v>
      </c>
      <c r="C16" s="253" t="s">
        <v>879</v>
      </c>
    </row>
    <row r="17" spans="2:7" x14ac:dyDescent="0.2">
      <c r="B17" s="69" t="s">
        <v>122</v>
      </c>
      <c r="C17" s="254" t="s">
        <v>880</v>
      </c>
    </row>
    <row r="18" spans="2:7" ht="6" customHeight="1" x14ac:dyDescent="0.2"/>
    <row r="19" spans="2:7" ht="15.75" x14ac:dyDescent="0.25">
      <c r="B19" s="486" t="s">
        <v>123</v>
      </c>
      <c r="C19" s="487"/>
      <c r="D19" s="487"/>
      <c r="E19" s="487"/>
      <c r="F19" s="487"/>
      <c r="G19" s="487"/>
    </row>
    <row r="20" spans="2:7" ht="5.65" customHeight="1" x14ac:dyDescent="0.25">
      <c r="B20" s="70"/>
    </row>
    <row r="21" spans="2:7" ht="51" customHeight="1" x14ac:dyDescent="0.25">
      <c r="B21" s="489" t="s">
        <v>124</v>
      </c>
      <c r="C21" s="489"/>
    </row>
    <row r="22" spans="2:7" ht="48" customHeight="1" x14ac:dyDescent="0.25">
      <c r="B22" s="489" t="s">
        <v>267</v>
      </c>
      <c r="C22" s="489"/>
    </row>
    <row r="23" spans="2:7" ht="32.25" customHeight="1" x14ac:dyDescent="0.25">
      <c r="B23" s="490" t="s">
        <v>268</v>
      </c>
      <c r="C23" s="490"/>
    </row>
    <row r="24" spans="2:7" ht="6" customHeight="1" x14ac:dyDescent="0.2"/>
    <row r="25" spans="2:7" ht="15.75" x14ac:dyDescent="0.25">
      <c r="B25" s="491" t="s">
        <v>125</v>
      </c>
      <c r="C25" s="492"/>
      <c r="D25" s="492"/>
      <c r="E25" s="492"/>
      <c r="F25" s="492"/>
      <c r="G25" s="492"/>
    </row>
    <row r="26" spans="2:7" ht="6" customHeight="1" x14ac:dyDescent="0.25">
      <c r="B26" s="71"/>
    </row>
    <row r="27" spans="2:7" ht="15.75" x14ac:dyDescent="0.25">
      <c r="B27" s="71" t="s">
        <v>126</v>
      </c>
    </row>
    <row r="28" spans="2:7" ht="15.75" x14ac:dyDescent="0.25">
      <c r="B28" s="72" t="s">
        <v>127</v>
      </c>
    </row>
    <row r="29" spans="2:7" ht="15.75" x14ac:dyDescent="0.25">
      <c r="B29" s="72" t="s">
        <v>128</v>
      </c>
    </row>
    <row r="30" spans="2:7" ht="15.75" x14ac:dyDescent="0.25">
      <c r="B30" s="72" t="s">
        <v>129</v>
      </c>
    </row>
    <row r="31" spans="2:7" ht="15.75" x14ac:dyDescent="0.25">
      <c r="B31" s="72" t="s">
        <v>130</v>
      </c>
    </row>
    <row r="32" spans="2:7" ht="15.75" x14ac:dyDescent="0.25">
      <c r="B32" s="72" t="s">
        <v>131</v>
      </c>
    </row>
    <row r="33" spans="2:3" ht="6" customHeight="1" x14ac:dyDescent="0.25">
      <c r="B33" s="71"/>
    </row>
    <row r="34" spans="2:3" ht="15.75" x14ac:dyDescent="0.25">
      <c r="B34" s="71" t="s">
        <v>132</v>
      </c>
    </row>
    <row r="35" spans="2:3" ht="15.75" x14ac:dyDescent="0.25">
      <c r="B35" s="72" t="s">
        <v>133</v>
      </c>
    </row>
    <row r="36" spans="2:3" ht="15.75" x14ac:dyDescent="0.25">
      <c r="B36" s="72" t="s">
        <v>134</v>
      </c>
    </row>
    <row r="37" spans="2:3" ht="15.75" x14ac:dyDescent="0.25">
      <c r="B37" s="72" t="s">
        <v>135</v>
      </c>
    </row>
    <row r="38" spans="2:3" ht="15.75" x14ac:dyDescent="0.25">
      <c r="B38" s="72" t="s">
        <v>136</v>
      </c>
    </row>
    <row r="39" spans="2:3" ht="6" customHeight="1" x14ac:dyDescent="0.25">
      <c r="B39" s="71"/>
    </row>
    <row r="40" spans="2:3" ht="15.75" x14ac:dyDescent="0.2">
      <c r="B40" s="484" t="s">
        <v>137</v>
      </c>
      <c r="C40" s="484"/>
    </row>
    <row r="41" spans="2:3" ht="13.15" customHeight="1" x14ac:dyDescent="0.2">
      <c r="B41" s="485" t="s">
        <v>881</v>
      </c>
      <c r="C41" s="485"/>
    </row>
    <row r="42" spans="2:3" ht="13.15" customHeight="1" x14ac:dyDescent="0.2">
      <c r="B42" s="485"/>
      <c r="C42" s="485"/>
    </row>
    <row r="43" spans="2:3" ht="13.15" customHeight="1" x14ac:dyDescent="0.2">
      <c r="B43" s="485"/>
      <c r="C43" s="485"/>
    </row>
    <row r="44" spans="2:3" ht="13.15" customHeight="1" x14ac:dyDescent="0.2">
      <c r="B44" s="485"/>
      <c r="C44" s="485"/>
    </row>
    <row r="45" spans="2:3" ht="13.15" customHeight="1" x14ac:dyDescent="0.2">
      <c r="B45" s="485"/>
      <c r="C45" s="485"/>
    </row>
    <row r="46" spans="2:3" ht="13.15" customHeight="1" x14ac:dyDescent="0.2">
      <c r="B46" s="485"/>
      <c r="C46" s="485"/>
    </row>
    <row r="47" spans="2:3" ht="13.15" customHeight="1" x14ac:dyDescent="0.2">
      <c r="B47" s="485"/>
      <c r="C47" s="485"/>
    </row>
    <row r="48" spans="2:3" ht="13.15" customHeight="1" x14ac:dyDescent="0.2">
      <c r="B48" s="485"/>
      <c r="C48" s="485"/>
    </row>
    <row r="49" spans="2:2" ht="15.75" x14ac:dyDescent="0.25">
      <c r="B49" s="73"/>
    </row>
    <row r="50" spans="2:2" x14ac:dyDescent="0.2"/>
  </sheetData>
  <sheetProtection algorithmName="SHA-512" hashValue="GSWcmCecn/T7ofIkOWxzwNeMh1hvMc+hLXHgCYkh/oQvFSdJ1ZkSf1fhR+afcF+y2NDfo0Ml/pMiqkzGGnj9aw==" saltValue="3+cmzw6sI5b6lpiXUrhjYQ==" spinCount="100000" sheet="1" objects="1" scenarios="1" sort="0"/>
  <customSheetViews>
    <customSheetView guid="{F9B0EF6A-EDAD-43FD-9C3C-2B5A9DD114F5}" scale="75" fitToPage="1">
      <selection activeCell="E13" sqref="E13"/>
      <pageMargins left="0.75" right="0.75" top="1" bottom="1" header="0.5" footer="0.5"/>
      <pageSetup paperSize="9" scale="71" orientation="landscape" horizontalDpi="1200" verticalDpi="1200" r:id="rId1"/>
      <headerFooter alignWithMargins="0">
        <oddHeader>&amp;L&amp;F&amp;C&amp;A</oddHeader>
        <oddFooter>&amp;LTemplate v3 ext&amp;CPage &amp;P of &amp;N</oddFooter>
      </headerFooter>
    </customSheetView>
  </customSheetViews>
  <mergeCells count="9">
    <mergeCell ref="B40:C40"/>
    <mergeCell ref="B41:C48"/>
    <mergeCell ref="B4:G4"/>
    <mergeCell ref="B6:E6"/>
    <mergeCell ref="B19:G19"/>
    <mergeCell ref="B21:C21"/>
    <mergeCell ref="B22:C22"/>
    <mergeCell ref="B23:C23"/>
    <mergeCell ref="B25:G25"/>
  </mergeCells>
  <phoneticPr fontId="0" type="noConversion"/>
  <dataValidations count="1">
    <dataValidation type="list" showInputMessage="1" showErrorMessage="1" errorTitle="Country" error="Invalid country. Please select reporting country from list." promptTitle="Country" prompt="Please select reporting country from list." sqref="C9">
      <formula1>"Austria,Belgium,Bulgaria,Croatia,Cyprus,Czech Republic,Denmark,Estonia,Finland,France,Germany,Greece,Hungary,Iceland,Ireland,Italy,Latvia,Lithuania,Luxembourg,Malta,Netherlands,Norway,Poland,Portugal,Romania,Slovakia,Slovenia,Spain,Sweden,UK"</formula1>
    </dataValidation>
  </dataValidations>
  <hyperlinks>
    <hyperlink ref="D1" location="'Submission Report'!A1" display="&lt;-- GO BACK"/>
  </hyperlinks>
  <pageMargins left="0.75" right="0.75" top="1" bottom="1" header="0.5" footer="0.5"/>
  <pageSetup paperSize="9" scale="63" orientation="landscape" r:id="rId2"/>
  <headerFooter alignWithMargins="0">
    <oddHeader>&amp;L&amp;F&amp;C&amp;A</oddHeader>
    <oddFooter>&amp;LTemplate v3 ext&amp;CPage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L60"/>
  <sheetViews>
    <sheetView showGridLines="0" topLeftCell="A10" zoomScaleNormal="100" workbookViewId="0">
      <selection activeCell="C24" sqref="C24"/>
    </sheetView>
  </sheetViews>
  <sheetFormatPr defaultColWidth="0" defaultRowHeight="12.75" zeroHeight="1" x14ac:dyDescent="0.2"/>
  <cols>
    <col min="1" max="1" width="1.28515625" style="4" customWidth="1"/>
    <col min="2" max="2" width="45.28515625" style="4" customWidth="1"/>
    <col min="3" max="3" width="25.7109375" style="4" customWidth="1"/>
    <col min="4" max="5" width="21.5703125" style="4" customWidth="1"/>
    <col min="6" max="6" width="7.85546875" style="4" bestFit="1" customWidth="1"/>
    <col min="7" max="7" width="16.28515625" style="4" customWidth="1"/>
    <col min="8" max="8" width="10.7109375" style="4" customWidth="1"/>
    <col min="9" max="9" width="1.42578125" style="4" customWidth="1"/>
    <col min="10" max="12" width="10.7109375" style="4" hidden="1" customWidth="1"/>
    <col min="13" max="16384" width="0" style="4" hidden="1"/>
  </cols>
  <sheetData>
    <row r="1" spans="2:7" ht="5.25" customHeight="1" x14ac:dyDescent="0.2"/>
    <row r="2" spans="2:7" ht="20.25" x14ac:dyDescent="0.3">
      <c r="B2" s="3" t="s">
        <v>144</v>
      </c>
      <c r="G2" s="288" t="s">
        <v>860</v>
      </c>
    </row>
    <row r="3" spans="2:7" ht="6" customHeight="1" x14ac:dyDescent="0.2"/>
    <row r="4" spans="2:7" ht="15.75" x14ac:dyDescent="0.25">
      <c r="B4" s="7" t="s">
        <v>89</v>
      </c>
      <c r="C4" s="232">
        <f>'Contacts&amp;Annual Summary'!C8</f>
        <v>2020</v>
      </c>
    </row>
    <row r="5" spans="2:7" ht="6" customHeight="1" x14ac:dyDescent="0.2"/>
    <row r="6" spans="2:7" ht="15.75" x14ac:dyDescent="0.25">
      <c r="B6" s="50" t="s">
        <v>88</v>
      </c>
      <c r="C6" s="51"/>
      <c r="D6" s="51"/>
      <c r="E6" s="51"/>
      <c r="F6" s="51"/>
    </row>
    <row r="7" spans="2:7" ht="6" customHeight="1" x14ac:dyDescent="0.2"/>
    <row r="8" spans="2:7" x14ac:dyDescent="0.2">
      <c r="B8" s="13" t="s">
        <v>145</v>
      </c>
    </row>
    <row r="9" spans="2:7" ht="58.9" customHeight="1" x14ac:dyDescent="0.2">
      <c r="B9" s="507" t="s">
        <v>161</v>
      </c>
      <c r="C9" s="507"/>
      <c r="D9" s="507"/>
      <c r="E9" s="507"/>
      <c r="F9" s="507"/>
      <c r="G9" s="507"/>
    </row>
    <row r="10" spans="2:7" s="16" customFormat="1" x14ac:dyDescent="0.2">
      <c r="B10" s="14" t="s">
        <v>146</v>
      </c>
      <c r="C10" s="15"/>
      <c r="D10" s="15"/>
      <c r="E10" s="15"/>
      <c r="F10" s="15"/>
    </row>
    <row r="11" spans="2:7" s="16" customFormat="1" ht="3.2" customHeight="1" x14ac:dyDescent="0.2">
      <c r="B11" s="15"/>
      <c r="C11" s="15"/>
      <c r="D11" s="15"/>
      <c r="E11" s="15"/>
      <c r="F11" s="15"/>
    </row>
    <row r="12" spans="2:7" x14ac:dyDescent="0.2">
      <c r="B12" s="5" t="s">
        <v>147</v>
      </c>
      <c r="C12" s="17"/>
    </row>
    <row r="13" spans="2:7" x14ac:dyDescent="0.2">
      <c r="B13" s="18" t="s">
        <v>148</v>
      </c>
      <c r="C13" s="255" t="s">
        <v>882</v>
      </c>
    </row>
    <row r="14" spans="2:7" x14ac:dyDescent="0.2">
      <c r="B14" s="19" t="s">
        <v>149</v>
      </c>
      <c r="C14" s="255" t="s">
        <v>883</v>
      </c>
    </row>
    <row r="15" spans="2:7" x14ac:dyDescent="0.2">
      <c r="B15" s="5" t="s">
        <v>150</v>
      </c>
      <c r="C15" s="17"/>
    </row>
    <row r="16" spans="2:7" x14ac:dyDescent="0.2">
      <c r="B16" s="18" t="s">
        <v>148</v>
      </c>
      <c r="C16" s="467" t="s">
        <v>884</v>
      </c>
    </row>
    <row r="17" spans="2:8" x14ac:dyDescent="0.2">
      <c r="B17" s="19" t="s">
        <v>149</v>
      </c>
      <c r="C17" s="255" t="s">
        <v>885</v>
      </c>
    </row>
    <row r="18" spans="2:8" ht="21.75" customHeight="1" x14ac:dyDescent="0.2">
      <c r="B18" s="13" t="s">
        <v>90</v>
      </c>
    </row>
    <row r="19" spans="2:8" ht="33.75" customHeight="1" x14ac:dyDescent="0.2">
      <c r="B19" s="516" t="s">
        <v>253</v>
      </c>
      <c r="C19" s="516"/>
      <c r="D19" s="516"/>
      <c r="E19" s="516"/>
      <c r="F19" s="516"/>
      <c r="G19" s="516"/>
    </row>
    <row r="20" spans="2:8" ht="27.75" customHeight="1" x14ac:dyDescent="0.2">
      <c r="B20" s="518" t="s">
        <v>458</v>
      </c>
      <c r="C20" s="518"/>
      <c r="D20" s="280" t="s">
        <v>276</v>
      </c>
      <c r="E20" s="279"/>
      <c r="F20" s="279"/>
      <c r="G20" s="279"/>
    </row>
    <row r="21" spans="2:8" ht="47.25" customHeight="1" x14ac:dyDescent="0.2">
      <c r="B21" s="511"/>
      <c r="C21" s="512"/>
      <c r="D21" s="512"/>
      <c r="E21" s="512"/>
      <c r="F21" s="512"/>
      <c r="G21" s="513"/>
    </row>
    <row r="22" spans="2:8" ht="42" customHeight="1" x14ac:dyDescent="0.2">
      <c r="B22" s="507" t="s">
        <v>254</v>
      </c>
      <c r="C22" s="507"/>
      <c r="D22" s="507"/>
      <c r="E22" s="507"/>
      <c r="F22" s="507"/>
      <c r="G22" s="507"/>
    </row>
    <row r="23" spans="2:8" ht="3.2" customHeight="1" x14ac:dyDescent="0.2"/>
    <row r="24" spans="2:8" ht="25.5" customHeight="1" x14ac:dyDescent="0.2">
      <c r="B24" s="247" t="s">
        <v>151</v>
      </c>
      <c r="C24" s="257" t="str">
        <f>IF(SUM(pTonnes,dTonnes)&gt;15^6,"L",IF(SUM(pTonnes,dTonnes)=0,"","S"))</f>
        <v>S</v>
      </c>
      <c r="D24" s="514" t="s">
        <v>215</v>
      </c>
      <c r="E24" s="515"/>
      <c r="F24" s="515"/>
      <c r="G24" s="515"/>
      <c r="H24" s="515"/>
    </row>
    <row r="25" spans="2:8" x14ac:dyDescent="0.2">
      <c r="D25" s="517" t="s">
        <v>205</v>
      </c>
      <c r="E25" s="517"/>
    </row>
    <row r="26" spans="2:8" s="42" customFormat="1" x14ac:dyDescent="0.2">
      <c r="B26" s="4"/>
      <c r="C26" s="4"/>
      <c r="D26" s="496" t="s">
        <v>152</v>
      </c>
      <c r="E26" s="497"/>
      <c r="F26" s="4"/>
    </row>
    <row r="27" spans="2:8" s="42" customFormat="1" x14ac:dyDescent="0.2">
      <c r="B27" s="20" t="s">
        <v>153</v>
      </c>
      <c r="C27" s="53" t="s">
        <v>154</v>
      </c>
      <c r="D27" s="53" t="s">
        <v>155</v>
      </c>
      <c r="E27" s="53" t="s">
        <v>156</v>
      </c>
      <c r="F27" s="4"/>
    </row>
    <row r="28" spans="2:8" s="42" customFormat="1" x14ac:dyDescent="0.2">
      <c r="B28" s="43" t="s">
        <v>157</v>
      </c>
      <c r="C28" s="256" t="s">
        <v>276</v>
      </c>
      <c r="D28" s="44">
        <v>50</v>
      </c>
      <c r="E28" s="44">
        <v>100</v>
      </c>
      <c r="F28" s="4"/>
    </row>
    <row r="29" spans="2:8" s="42" customFormat="1" x14ac:dyDescent="0.2">
      <c r="B29" s="43" t="s">
        <v>158</v>
      </c>
      <c r="C29" s="256" t="s">
        <v>276</v>
      </c>
      <c r="D29" s="44">
        <v>100</v>
      </c>
      <c r="E29" s="44">
        <v>200</v>
      </c>
      <c r="F29" s="4"/>
    </row>
    <row r="30" spans="2:8" s="42" customFormat="1" x14ac:dyDescent="0.2">
      <c r="B30" s="43" t="s">
        <v>159</v>
      </c>
      <c r="C30" s="256" t="s">
        <v>886</v>
      </c>
      <c r="D30" s="44">
        <v>50</v>
      </c>
      <c r="E30" s="45" t="s">
        <v>4</v>
      </c>
      <c r="F30" s="4"/>
    </row>
    <row r="31" spans="2:8" s="42" customFormat="1" x14ac:dyDescent="0.2">
      <c r="B31" s="43" t="s">
        <v>160</v>
      </c>
      <c r="C31" s="256" t="s">
        <v>276</v>
      </c>
      <c r="D31" s="45" t="s">
        <v>4</v>
      </c>
      <c r="E31" s="45" t="s">
        <v>4</v>
      </c>
      <c r="F31" s="4"/>
    </row>
    <row r="32" spans="2:8" s="42" customFormat="1" x14ac:dyDescent="0.2"/>
    <row r="33" spans="2:7" ht="40.15" customHeight="1" x14ac:dyDescent="0.2">
      <c r="B33" s="507" t="s">
        <v>162</v>
      </c>
      <c r="C33" s="507"/>
      <c r="D33" s="507"/>
      <c r="E33" s="507"/>
      <c r="F33" s="507"/>
      <c r="G33" s="507"/>
    </row>
    <row r="34" spans="2:7" ht="6.75" customHeight="1" x14ac:dyDescent="0.2">
      <c r="B34" s="508"/>
      <c r="C34" s="508"/>
      <c r="D34" s="508"/>
      <c r="E34" s="508"/>
      <c r="F34" s="508"/>
      <c r="G34" s="508"/>
    </row>
    <row r="35" spans="2:7" ht="39" customHeight="1" x14ac:dyDescent="0.2">
      <c r="B35" s="509" t="s">
        <v>378</v>
      </c>
      <c r="C35" s="510"/>
      <c r="D35" s="510"/>
      <c r="E35" s="510"/>
      <c r="F35" s="510"/>
      <c r="G35" s="510"/>
    </row>
    <row r="36" spans="2:7" ht="177.75" customHeight="1" x14ac:dyDescent="0.2">
      <c r="B36" s="493" t="s">
        <v>379</v>
      </c>
      <c r="C36" s="494"/>
      <c r="D36" s="494"/>
      <c r="E36" s="494"/>
      <c r="F36" s="494"/>
      <c r="G36" s="495"/>
    </row>
    <row r="37" spans="2:7" ht="87" customHeight="1" x14ac:dyDescent="0.2">
      <c r="B37" s="498" t="s">
        <v>906</v>
      </c>
      <c r="C37" s="499"/>
      <c r="D37" s="499"/>
      <c r="E37" s="499"/>
      <c r="F37" s="499"/>
      <c r="G37" s="500"/>
    </row>
    <row r="38" spans="2:7" ht="87" customHeight="1" x14ac:dyDescent="0.2">
      <c r="B38" s="501"/>
      <c r="C38" s="502"/>
      <c r="D38" s="502"/>
      <c r="E38" s="502"/>
      <c r="F38" s="502"/>
      <c r="G38" s="503"/>
    </row>
    <row r="39" spans="2:7" ht="87" customHeight="1" x14ac:dyDescent="0.2">
      <c r="B39" s="504"/>
      <c r="C39" s="505"/>
      <c r="D39" s="505"/>
      <c r="E39" s="505"/>
      <c r="F39" s="505"/>
      <c r="G39" s="506"/>
    </row>
    <row r="40" spans="2:7" x14ac:dyDescent="0.2">
      <c r="B40" s="21"/>
      <c r="C40" s="22"/>
    </row>
    <row r="60" ht="12.75" hidden="1" customHeight="1" x14ac:dyDescent="0.2"/>
  </sheetData>
  <sheetProtection algorithmName="SHA-512" hashValue="fbdLM3VTWYUMiIeDCBKaO6o7Lr93BIIniRLnSC+0zFZBtNQN4Ab7DBbiqgR39+wmNDro+OOP1AGDjkSjNXiOxw==" saltValue="NL8WQXILLGJIvycMnKXGKQ==" spinCount="100000" sheet="1" objects="1" scenarios="1" sort="0"/>
  <customSheetViews>
    <customSheetView guid="{F9B0EF6A-EDAD-43FD-9C3C-2B5A9DD114F5}" scale="80" zeroValues="0" fitToPage="1">
      <pane ySplit="3" topLeftCell="A4" activePane="bottomLeft" state="frozen"/>
      <selection pane="bottomLeft" activeCell="B3" sqref="B3"/>
      <rowBreaks count="1" manualBreakCount="1">
        <brk id="31" max="6" man="1"/>
      </rowBreaks>
      <pageMargins left="0.78740157480314965" right="0.78740157480314965" top="0.98425196850393704" bottom="0.98425196850393704" header="0.51181102362204722" footer="0.51181102362204722"/>
      <printOptions horizontalCentered="1"/>
      <pageSetup paperSize="9" scale="62" orientation="landscape" horizontalDpi="1200" verticalDpi="1200" r:id="rId1"/>
      <headerFooter alignWithMargins="0">
        <oddHeader>&amp;A</oddHeader>
        <oddFooter>&amp;CPage &amp;P</oddFooter>
      </headerFooter>
    </customSheetView>
  </customSheetViews>
  <mergeCells count="13">
    <mergeCell ref="B21:G21"/>
    <mergeCell ref="D24:H24"/>
    <mergeCell ref="B19:G19"/>
    <mergeCell ref="B9:G9"/>
    <mergeCell ref="D25:E25"/>
    <mergeCell ref="B20:C20"/>
    <mergeCell ref="B36:G36"/>
    <mergeCell ref="D26:E26"/>
    <mergeCell ref="B37:G39"/>
    <mergeCell ref="B22:G22"/>
    <mergeCell ref="B33:G33"/>
    <mergeCell ref="B34:G34"/>
    <mergeCell ref="B35:G35"/>
  </mergeCells>
  <phoneticPr fontId="0" type="noConversion"/>
  <dataValidations count="3">
    <dataValidation type="list" allowBlank="1" showInputMessage="1" showErrorMessage="1" sqref="C28:C31">
      <formula1>"Yes,No"</formula1>
    </dataValidation>
    <dataValidation type="list" showInputMessage="1" showErrorMessage="1" sqref="D20">
      <formula1>"Yes,No,Please Select"</formula1>
    </dataValidation>
    <dataValidation type="list" allowBlank="1" showInputMessage="1" showErrorMessage="1" sqref="C24">
      <formula1>"L,S"</formula1>
    </dataValidation>
  </dataValidations>
  <hyperlinks>
    <hyperlink ref="G2" location="'Submission Report'!A1" display="&lt;-- GO BACK"/>
  </hyperlinks>
  <printOptions horizontalCentered="1"/>
  <pageMargins left="0.78740157480314965" right="0.78740157480314965" top="0.98425196850393704" bottom="0.98425196850393704" header="0.51181102362204722" footer="0.51181102362204722"/>
  <pageSetup paperSize="9" scale="44" orientation="landscape" r:id="rId2"/>
  <headerFooter alignWithMargins="0">
    <oddHeader>&amp;A</oddHeader>
    <oddFooter>&amp;CPage &amp;P</oddFooter>
  </headerFooter>
  <rowBreaks count="1" manualBreakCount="1">
    <brk id="34" min="1"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1:K61"/>
  <sheetViews>
    <sheetView showGridLines="0" topLeftCell="A4" zoomScaleNormal="100" workbookViewId="0">
      <selection activeCell="C10" sqref="C10"/>
    </sheetView>
  </sheetViews>
  <sheetFormatPr defaultColWidth="0" defaultRowHeight="12.75" zeroHeight="1" x14ac:dyDescent="0.2"/>
  <cols>
    <col min="1" max="1" width="1.42578125" customWidth="1"/>
    <col min="2" max="2" width="45.42578125" customWidth="1"/>
    <col min="3" max="3" width="8.28515625" customWidth="1"/>
    <col min="4" max="5" width="21.5703125" customWidth="1"/>
    <col min="6" max="11" width="9.140625" customWidth="1"/>
    <col min="12" max="12" width="1.7109375" customWidth="1"/>
  </cols>
  <sheetData>
    <row r="1" spans="2:11" ht="3.75" customHeight="1" x14ac:dyDescent="0.2"/>
    <row r="2" spans="2:11" ht="20.25" x14ac:dyDescent="0.3">
      <c r="B2" s="234" t="s">
        <v>144</v>
      </c>
      <c r="J2" s="288" t="s">
        <v>860</v>
      </c>
      <c r="K2" s="288"/>
    </row>
    <row r="3" spans="2:11" x14ac:dyDescent="0.2"/>
    <row r="4" spans="2:11" x14ac:dyDescent="0.2">
      <c r="B4" s="233" t="s">
        <v>380</v>
      </c>
    </row>
    <row r="5" spans="2:11" x14ac:dyDescent="0.2">
      <c r="B5" s="233" t="s">
        <v>411</v>
      </c>
    </row>
    <row r="6" spans="2:11" x14ac:dyDescent="0.2">
      <c r="B6" s="233" t="s">
        <v>423</v>
      </c>
    </row>
    <row r="7" spans="2:11" x14ac:dyDescent="0.2">
      <c r="B7" t="s">
        <v>381</v>
      </c>
    </row>
    <row r="8" spans="2:11" x14ac:dyDescent="0.2"/>
    <row r="9" spans="2:11" x14ac:dyDescent="0.2">
      <c r="B9" s="235" t="s">
        <v>382</v>
      </c>
    </row>
    <row r="10" spans="2:11" ht="25.5" customHeight="1" x14ac:dyDescent="0.2">
      <c r="B10" s="248" t="s">
        <v>151</v>
      </c>
      <c r="C10" s="249" t="str">
        <f>'FQMS&amp;Sampling'!C24</f>
        <v>S</v>
      </c>
      <c r="D10" s="519" t="s">
        <v>383</v>
      </c>
      <c r="E10" s="519"/>
      <c r="F10" s="519"/>
      <c r="G10" s="519"/>
    </row>
    <row r="11" spans="2:11" x14ac:dyDescent="0.2">
      <c r="D11" s="531" t="s">
        <v>205</v>
      </c>
      <c r="E11" s="532"/>
    </row>
    <row r="12" spans="2:11" ht="3.75" customHeight="1" x14ac:dyDescent="0.2">
      <c r="D12" s="529" t="s">
        <v>152</v>
      </c>
      <c r="E12" s="530"/>
    </row>
    <row r="13" spans="2:11" x14ac:dyDescent="0.2">
      <c r="B13" s="236" t="s">
        <v>153</v>
      </c>
      <c r="C13" s="236" t="s">
        <v>154</v>
      </c>
      <c r="D13" s="236" t="s">
        <v>155</v>
      </c>
      <c r="E13" s="236" t="s">
        <v>156</v>
      </c>
    </row>
    <row r="14" spans="2:11" x14ac:dyDescent="0.2">
      <c r="B14" s="238" t="s">
        <v>157</v>
      </c>
      <c r="C14" s="237" t="str">
        <f>'FQMS&amp;Sampling'!C28</f>
        <v>No</v>
      </c>
      <c r="D14" s="237">
        <f>'FQMS&amp;Sampling'!D28</f>
        <v>50</v>
      </c>
      <c r="E14" s="237">
        <f>'FQMS&amp;Sampling'!E28</f>
        <v>100</v>
      </c>
    </row>
    <row r="15" spans="2:11" x14ac:dyDescent="0.2">
      <c r="B15" s="238" t="s">
        <v>158</v>
      </c>
      <c r="C15" s="237" t="str">
        <f>'FQMS&amp;Sampling'!C29</f>
        <v>No</v>
      </c>
      <c r="D15" s="237">
        <f>'FQMS&amp;Sampling'!D29</f>
        <v>100</v>
      </c>
      <c r="E15" s="237">
        <f>'FQMS&amp;Sampling'!E29</f>
        <v>200</v>
      </c>
    </row>
    <row r="16" spans="2:11" x14ac:dyDescent="0.2">
      <c r="B16" s="238" t="s">
        <v>159</v>
      </c>
      <c r="C16" s="237" t="str">
        <f>'FQMS&amp;Sampling'!C30</f>
        <v>Yes</v>
      </c>
      <c r="D16" s="237">
        <f>'FQMS&amp;Sampling'!D30</f>
        <v>50</v>
      </c>
      <c r="E16" s="237" t="str">
        <f>'FQMS&amp;Sampling'!E30</f>
        <v>--</v>
      </c>
    </row>
    <row r="17" spans="2:10" x14ac:dyDescent="0.2">
      <c r="B17" s="238" t="s">
        <v>160</v>
      </c>
      <c r="C17" s="237" t="str">
        <f>'FQMS&amp;Sampling'!C31</f>
        <v>No</v>
      </c>
      <c r="D17" s="237" t="str">
        <f>'FQMS&amp;Sampling'!D31</f>
        <v>--</v>
      </c>
      <c r="E17" s="237" t="str">
        <f>'FQMS&amp;Sampling'!E31</f>
        <v>--</v>
      </c>
    </row>
    <row r="18" spans="2:10" x14ac:dyDescent="0.2">
      <c r="B18" s="239" t="s">
        <v>384</v>
      </c>
    </row>
    <row r="19" spans="2:10" x14ac:dyDescent="0.2">
      <c r="B19" s="239" t="s">
        <v>385</v>
      </c>
    </row>
    <row r="20" spans="2:10" x14ac:dyDescent="0.2"/>
    <row r="21" spans="2:10" x14ac:dyDescent="0.2">
      <c r="B21" s="235" t="s">
        <v>386</v>
      </c>
    </row>
    <row r="22" spans="2:10" x14ac:dyDescent="0.2">
      <c r="B22" s="240" t="s">
        <v>387</v>
      </c>
    </row>
    <row r="23" spans="2:10" x14ac:dyDescent="0.2">
      <c r="B23" s="240" t="s">
        <v>388</v>
      </c>
    </row>
    <row r="24" spans="2:10" x14ac:dyDescent="0.2">
      <c r="B24" s="240" t="s">
        <v>389</v>
      </c>
    </row>
    <row r="25" spans="2:10" x14ac:dyDescent="0.2">
      <c r="B25" s="240" t="s">
        <v>390</v>
      </c>
    </row>
    <row r="26" spans="2:10" x14ac:dyDescent="0.2">
      <c r="B26" s="240" t="s">
        <v>391</v>
      </c>
    </row>
    <row r="27" spans="2:10" x14ac:dyDescent="0.2">
      <c r="B27" s="240" t="s">
        <v>392</v>
      </c>
    </row>
    <row r="28" spans="2:10" ht="27" customHeight="1" x14ac:dyDescent="0.2">
      <c r="B28" s="520" t="s">
        <v>887</v>
      </c>
      <c r="C28" s="521"/>
      <c r="D28" s="521"/>
      <c r="E28" s="521"/>
      <c r="F28" s="521"/>
      <c r="G28" s="521"/>
      <c r="H28" s="521"/>
      <c r="I28" s="521"/>
      <c r="J28" s="522"/>
    </row>
    <row r="29" spans="2:10" ht="27" customHeight="1" x14ac:dyDescent="0.2">
      <c r="B29" s="523"/>
      <c r="C29" s="524"/>
      <c r="D29" s="524"/>
      <c r="E29" s="524"/>
      <c r="F29" s="524"/>
      <c r="G29" s="524"/>
      <c r="H29" s="524"/>
      <c r="I29" s="524"/>
      <c r="J29" s="525"/>
    </row>
    <row r="30" spans="2:10" ht="27" customHeight="1" x14ac:dyDescent="0.2">
      <c r="B30" s="526"/>
      <c r="C30" s="527"/>
      <c r="D30" s="527"/>
      <c r="E30" s="527"/>
      <c r="F30" s="527"/>
      <c r="G30" s="527"/>
      <c r="H30" s="527"/>
      <c r="I30" s="527"/>
      <c r="J30" s="528"/>
    </row>
    <row r="31" spans="2:10" x14ac:dyDescent="0.2"/>
    <row r="32" spans="2:10" x14ac:dyDescent="0.2">
      <c r="B32" s="235" t="s">
        <v>393</v>
      </c>
    </row>
    <row r="33" spans="2:10" x14ac:dyDescent="0.2">
      <c r="B33" s="240" t="s">
        <v>394</v>
      </c>
    </row>
    <row r="34" spans="2:10" x14ac:dyDescent="0.2">
      <c r="B34" s="240" t="s">
        <v>395</v>
      </c>
    </row>
    <row r="35" spans="2:10" x14ac:dyDescent="0.2">
      <c r="B35" s="240" t="s">
        <v>396</v>
      </c>
    </row>
    <row r="36" spans="2:10" x14ac:dyDescent="0.2">
      <c r="B36" s="240" t="s">
        <v>397</v>
      </c>
    </row>
    <row r="37" spans="2:10" x14ac:dyDescent="0.2">
      <c r="B37" s="240" t="s">
        <v>398</v>
      </c>
    </row>
    <row r="38" spans="2:10" x14ac:dyDescent="0.2">
      <c r="B38" s="240" t="s">
        <v>399</v>
      </c>
    </row>
    <row r="39" spans="2:10" x14ac:dyDescent="0.2">
      <c r="B39" s="240" t="s">
        <v>400</v>
      </c>
    </row>
    <row r="40" spans="2:10" x14ac:dyDescent="0.2">
      <c r="B40" s="240" t="s">
        <v>401</v>
      </c>
    </row>
    <row r="41" spans="2:10" x14ac:dyDescent="0.2">
      <c r="B41" s="240" t="s">
        <v>402</v>
      </c>
    </row>
    <row r="42" spans="2:10" ht="27" customHeight="1" x14ac:dyDescent="0.2">
      <c r="B42" s="520" t="s">
        <v>888</v>
      </c>
      <c r="C42" s="521"/>
      <c r="D42" s="521"/>
      <c r="E42" s="521"/>
      <c r="F42" s="521"/>
      <c r="G42" s="521"/>
      <c r="H42" s="521"/>
      <c r="I42" s="521"/>
      <c r="J42" s="522"/>
    </row>
    <row r="43" spans="2:10" ht="27" customHeight="1" x14ac:dyDescent="0.2">
      <c r="B43" s="523"/>
      <c r="C43" s="524"/>
      <c r="D43" s="524"/>
      <c r="E43" s="524"/>
      <c r="F43" s="524"/>
      <c r="G43" s="524"/>
      <c r="H43" s="524"/>
      <c r="I43" s="524"/>
      <c r="J43" s="525"/>
    </row>
    <row r="44" spans="2:10" ht="27" customHeight="1" x14ac:dyDescent="0.2">
      <c r="B44" s="526"/>
      <c r="C44" s="527"/>
      <c r="D44" s="527"/>
      <c r="E44" s="527"/>
      <c r="F44" s="527"/>
      <c r="G44" s="527"/>
      <c r="H44" s="527"/>
      <c r="I44" s="527"/>
      <c r="J44" s="528"/>
    </row>
    <row r="45" spans="2:10" x14ac:dyDescent="0.2"/>
    <row r="46" spans="2:10" x14ac:dyDescent="0.2">
      <c r="B46" s="235" t="s">
        <v>403</v>
      </c>
    </row>
    <row r="47" spans="2:10" x14ac:dyDescent="0.2">
      <c r="B47" s="240" t="s">
        <v>404</v>
      </c>
    </row>
    <row r="48" spans="2:10" x14ac:dyDescent="0.2">
      <c r="B48" s="240" t="s">
        <v>405</v>
      </c>
    </row>
    <row r="49" spans="2:10" ht="26.25" customHeight="1" x14ac:dyDescent="0.2">
      <c r="B49" s="520" t="s">
        <v>889</v>
      </c>
      <c r="C49" s="521"/>
      <c r="D49" s="521"/>
      <c r="E49" s="521"/>
      <c r="F49" s="521"/>
      <c r="G49" s="521"/>
      <c r="H49" s="521"/>
      <c r="I49" s="521"/>
      <c r="J49" s="522"/>
    </row>
    <row r="50" spans="2:10" ht="26.25" customHeight="1" x14ac:dyDescent="0.2">
      <c r="B50" s="523"/>
      <c r="C50" s="524"/>
      <c r="D50" s="524"/>
      <c r="E50" s="524"/>
      <c r="F50" s="524"/>
      <c r="G50" s="524"/>
      <c r="H50" s="524"/>
      <c r="I50" s="524"/>
      <c r="J50" s="525"/>
    </row>
    <row r="51" spans="2:10" ht="26.25" customHeight="1" x14ac:dyDescent="0.2">
      <c r="B51" s="526"/>
      <c r="C51" s="527"/>
      <c r="D51" s="527"/>
      <c r="E51" s="527"/>
      <c r="F51" s="527"/>
      <c r="G51" s="527"/>
      <c r="H51" s="527"/>
      <c r="I51" s="527"/>
      <c r="J51" s="528"/>
    </row>
    <row r="52" spans="2:10" x14ac:dyDescent="0.2"/>
    <row r="53" spans="2:10" x14ac:dyDescent="0.2">
      <c r="B53" s="235" t="s">
        <v>406</v>
      </c>
    </row>
    <row r="54" spans="2:10" x14ac:dyDescent="0.2">
      <c r="B54" s="240" t="s">
        <v>407</v>
      </c>
    </row>
    <row r="55" spans="2:10" x14ac:dyDescent="0.2">
      <c r="B55" s="240" t="s">
        <v>408</v>
      </c>
    </row>
    <row r="56" spans="2:10" x14ac:dyDescent="0.2">
      <c r="B56" s="240" t="s">
        <v>409</v>
      </c>
    </row>
    <row r="57" spans="2:10" x14ac:dyDescent="0.2">
      <c r="B57" s="240" t="s">
        <v>410</v>
      </c>
    </row>
    <row r="58" spans="2:10" ht="29.25" customHeight="1" x14ac:dyDescent="0.2">
      <c r="B58" s="520" t="s">
        <v>890</v>
      </c>
      <c r="C58" s="521"/>
      <c r="D58" s="521"/>
      <c r="E58" s="521"/>
      <c r="F58" s="521"/>
      <c r="G58" s="521"/>
      <c r="H58" s="521"/>
      <c r="I58" s="521"/>
      <c r="J58" s="522"/>
    </row>
    <row r="59" spans="2:10" ht="29.25" customHeight="1" x14ac:dyDescent="0.2">
      <c r="B59" s="523"/>
      <c r="C59" s="524"/>
      <c r="D59" s="524"/>
      <c r="E59" s="524"/>
      <c r="F59" s="524"/>
      <c r="G59" s="524"/>
      <c r="H59" s="524"/>
      <c r="I59" s="524"/>
      <c r="J59" s="525"/>
    </row>
    <row r="60" spans="2:10" ht="29.25" customHeight="1" x14ac:dyDescent="0.2">
      <c r="B60" s="526"/>
      <c r="C60" s="527"/>
      <c r="D60" s="527"/>
      <c r="E60" s="527"/>
      <c r="F60" s="527"/>
      <c r="G60" s="527"/>
      <c r="H60" s="527"/>
      <c r="I60" s="527"/>
      <c r="J60" s="528"/>
    </row>
    <row r="61" spans="2:10" x14ac:dyDescent="0.2"/>
  </sheetData>
  <sheetProtection algorithmName="SHA-512" hashValue="343HlIpCu50BAILUlenHox3gZQFJzwbgn7E4SFG11N0hLdc2LrTh0F/yS5H9M/9lVG5JgUBu5sJNT3gforVQYg==" saltValue="vasB5SmGI/RVIxJ0jXWrwQ==" spinCount="100000" sheet="1" objects="1" scenarios="1" sort="0"/>
  <mergeCells count="7">
    <mergeCell ref="D10:G10"/>
    <mergeCell ref="B28:J30"/>
    <mergeCell ref="B42:J44"/>
    <mergeCell ref="B49:J51"/>
    <mergeCell ref="B58:J60"/>
    <mergeCell ref="D12:E12"/>
    <mergeCell ref="D11:E11"/>
  </mergeCells>
  <hyperlinks>
    <hyperlink ref="J2" location="'Submission Report'!A1" display="&lt;-- GO BACK"/>
  </hyperlinks>
  <pageMargins left="0.7" right="0.7" top="0.75" bottom="0.75" header="0.3" footer="0.3"/>
  <pageSetup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47"/>
  <sheetViews>
    <sheetView showGridLines="0" topLeftCell="A37" zoomScaleNormal="100" workbookViewId="0">
      <selection activeCell="A45" sqref="A45:F46"/>
    </sheetView>
  </sheetViews>
  <sheetFormatPr defaultColWidth="0" defaultRowHeight="12.75" zeroHeight="1" x14ac:dyDescent="0.2"/>
  <cols>
    <col min="1" max="1" width="46.5703125" style="4" customWidth="1"/>
    <col min="2" max="2" width="19.85546875" style="4" customWidth="1"/>
    <col min="3" max="3" width="16.140625" style="4" customWidth="1"/>
    <col min="4" max="5" width="31.7109375" style="4" customWidth="1"/>
    <col min="6" max="6" width="12.7109375" style="4" customWidth="1"/>
    <col min="7" max="8" width="14" style="4" customWidth="1"/>
    <col min="9" max="9" width="15.42578125" style="4" customWidth="1"/>
    <col min="10" max="10" width="14" style="4" customWidth="1"/>
    <col min="11" max="11" width="11.28515625" style="4" customWidth="1"/>
    <col min="12" max="12" width="2" style="39" customWidth="1"/>
    <col min="13" max="13" width="18.5703125" style="4" hidden="1" customWidth="1"/>
    <col min="14" max="14" width="19.7109375" style="4" hidden="1" customWidth="1"/>
    <col min="15" max="15" width="23.42578125" style="4" hidden="1" customWidth="1"/>
    <col min="16" max="16" width="15.7109375" style="4" hidden="1" customWidth="1"/>
    <col min="17" max="17" width="16.28515625" style="4" hidden="1" customWidth="1"/>
    <col min="18" max="18" width="16.5703125" style="4" hidden="1" customWidth="1"/>
    <col min="19" max="20" width="16.42578125" style="4" hidden="1" customWidth="1"/>
    <col min="21" max="16384" width="0" style="4" hidden="1"/>
  </cols>
  <sheetData>
    <row r="1" spans="1:12" ht="18" x14ac:dyDescent="0.25">
      <c r="A1" s="6" t="s">
        <v>138</v>
      </c>
      <c r="K1" s="288" t="s">
        <v>860</v>
      </c>
      <c r="L1" s="290"/>
    </row>
    <row r="2" spans="1:12" s="8" customFormat="1" ht="15.75" x14ac:dyDescent="0.25">
      <c r="A2" s="7" t="s">
        <v>89</v>
      </c>
      <c r="B2" s="232">
        <f>'Contacts&amp;Annual Summary'!C8</f>
        <v>2020</v>
      </c>
      <c r="C2" s="48"/>
      <c r="L2" s="40"/>
    </row>
    <row r="3" spans="1:12" ht="6" customHeight="1" x14ac:dyDescent="0.2">
      <c r="A3" s="9"/>
      <c r="D3" s="9"/>
      <c r="E3" s="9"/>
      <c r="F3" s="9"/>
    </row>
    <row r="4" spans="1:12" x14ac:dyDescent="0.2">
      <c r="A4" s="47" t="s">
        <v>222</v>
      </c>
      <c r="B4" s="1"/>
      <c r="C4" s="1"/>
      <c r="D4" s="1"/>
      <c r="E4" s="1"/>
      <c r="F4" s="1"/>
    </row>
    <row r="5" spans="1:12" x14ac:dyDescent="0.2">
      <c r="A5" s="47"/>
      <c r="B5" s="1"/>
      <c r="C5" s="1"/>
      <c r="D5" s="1"/>
      <c r="E5" s="1"/>
      <c r="F5" s="1"/>
    </row>
    <row r="6" spans="1:12" ht="6" customHeight="1" x14ac:dyDescent="0.2">
      <c r="A6" s="2"/>
      <c r="B6" s="1"/>
      <c r="C6" s="1"/>
      <c r="D6" s="2"/>
      <c r="E6" s="2"/>
      <c r="F6" s="2"/>
    </row>
    <row r="7" spans="1:12" ht="36.75" customHeight="1" x14ac:dyDescent="0.2">
      <c r="A7" s="545" t="s">
        <v>232</v>
      </c>
      <c r="B7" s="545"/>
      <c r="C7" s="545"/>
      <c r="D7" s="545"/>
      <c r="E7" s="545"/>
      <c r="F7" s="545"/>
      <c r="G7" s="545"/>
      <c r="H7" s="545"/>
      <c r="I7" s="545"/>
      <c r="J7" s="545"/>
    </row>
    <row r="8" spans="1:12" ht="13.15" customHeight="1" x14ac:dyDescent="0.2">
      <c r="A8" s="392" t="s">
        <v>230</v>
      </c>
      <c r="B8" s="393" t="s">
        <v>139</v>
      </c>
      <c r="C8" s="393" t="s">
        <v>482</v>
      </c>
      <c r="D8" s="541" t="s">
        <v>87</v>
      </c>
      <c r="E8" s="541"/>
      <c r="F8" s="542" t="s">
        <v>140</v>
      </c>
      <c r="G8" s="543"/>
      <c r="H8" s="543"/>
      <c r="I8" s="543"/>
      <c r="J8" s="544"/>
    </row>
    <row r="9" spans="1:12" ht="25.5" x14ac:dyDescent="0.2">
      <c r="A9" s="392"/>
      <c r="B9" s="453" t="s">
        <v>141</v>
      </c>
      <c r="C9" s="453" t="s">
        <v>231</v>
      </c>
      <c r="D9" s="452" t="s">
        <v>85</v>
      </c>
      <c r="E9" s="452" t="s">
        <v>86</v>
      </c>
      <c r="F9" s="454" t="s">
        <v>201</v>
      </c>
      <c r="G9" s="454" t="s">
        <v>202</v>
      </c>
      <c r="H9" s="454" t="s">
        <v>203</v>
      </c>
      <c r="I9" s="454" t="s">
        <v>861</v>
      </c>
      <c r="J9" s="455" t="s">
        <v>52</v>
      </c>
    </row>
    <row r="10" spans="1:12" ht="14.25" x14ac:dyDescent="0.2">
      <c r="A10" s="56" t="s">
        <v>261</v>
      </c>
      <c r="B10" s="451"/>
      <c r="C10" s="451"/>
      <c r="D10" s="451"/>
      <c r="E10" s="451"/>
      <c r="F10" s="451"/>
      <c r="G10" s="451"/>
      <c r="H10" s="451"/>
      <c r="I10" s="451"/>
      <c r="J10" s="451"/>
    </row>
    <row r="11" spans="1:12" ht="14.25" x14ac:dyDescent="0.2">
      <c r="A11" s="55" t="s">
        <v>233</v>
      </c>
      <c r="B11" s="394">
        <v>0</v>
      </c>
      <c r="C11" s="398">
        <v>0</v>
      </c>
      <c r="D11" s="462">
        <v>0</v>
      </c>
      <c r="E11" s="462">
        <v>0</v>
      </c>
      <c r="F11" s="394">
        <v>0</v>
      </c>
      <c r="G11" s="394">
        <v>0</v>
      </c>
      <c r="H11" s="394">
        <v>0</v>
      </c>
      <c r="I11" s="394">
        <v>0</v>
      </c>
      <c r="J11" s="395">
        <f t="shared" ref="J11:J26" si="0">SUM(F11:I11)</f>
        <v>0</v>
      </c>
    </row>
    <row r="12" spans="1:12" ht="14.25" x14ac:dyDescent="0.2">
      <c r="A12" s="55" t="s">
        <v>234</v>
      </c>
      <c r="B12" s="394">
        <v>0</v>
      </c>
      <c r="C12" s="398">
        <v>0</v>
      </c>
      <c r="D12" s="462">
        <v>0</v>
      </c>
      <c r="E12" s="462">
        <v>0</v>
      </c>
      <c r="F12" s="394">
        <v>0</v>
      </c>
      <c r="G12" s="394">
        <v>0</v>
      </c>
      <c r="H12" s="394">
        <v>0</v>
      </c>
      <c r="I12" s="394">
        <v>0</v>
      </c>
      <c r="J12" s="395">
        <f t="shared" si="0"/>
        <v>0</v>
      </c>
    </row>
    <row r="13" spans="1:12" ht="14.25" x14ac:dyDescent="0.2">
      <c r="A13" s="55" t="s">
        <v>257</v>
      </c>
      <c r="B13" s="394">
        <v>0</v>
      </c>
      <c r="C13" s="398">
        <v>0</v>
      </c>
      <c r="D13" s="462">
        <v>0</v>
      </c>
      <c r="E13" s="462">
        <v>0</v>
      </c>
      <c r="F13" s="394">
        <v>0</v>
      </c>
      <c r="G13" s="394">
        <v>0</v>
      </c>
      <c r="H13" s="394">
        <v>0</v>
      </c>
      <c r="I13" s="394">
        <v>0</v>
      </c>
      <c r="J13" s="395">
        <f t="shared" si="0"/>
        <v>0</v>
      </c>
    </row>
    <row r="14" spans="1:12" ht="14.25" x14ac:dyDescent="0.2">
      <c r="A14" s="56" t="s">
        <v>262</v>
      </c>
      <c r="B14" s="451"/>
      <c r="C14" s="451"/>
      <c r="D14" s="463"/>
      <c r="E14" s="463"/>
      <c r="F14" s="451"/>
      <c r="G14" s="451"/>
      <c r="H14" s="451"/>
      <c r="I14" s="451"/>
      <c r="J14" s="451"/>
    </row>
    <row r="15" spans="1:12" ht="14.25" x14ac:dyDescent="0.2">
      <c r="A15" s="55" t="s">
        <v>235</v>
      </c>
      <c r="B15" s="394">
        <v>0</v>
      </c>
      <c r="C15" s="398">
        <v>0</v>
      </c>
      <c r="D15" s="462">
        <v>0</v>
      </c>
      <c r="E15" s="462">
        <v>0</v>
      </c>
      <c r="F15" s="394">
        <v>0</v>
      </c>
      <c r="G15" s="394">
        <v>0</v>
      </c>
      <c r="H15" s="394">
        <v>0</v>
      </c>
      <c r="I15" s="394">
        <v>0</v>
      </c>
      <c r="J15" s="395">
        <f t="shared" si="0"/>
        <v>0</v>
      </c>
    </row>
    <row r="16" spans="1:12" ht="14.25" x14ac:dyDescent="0.2">
      <c r="A16" s="55" t="s">
        <v>236</v>
      </c>
      <c r="B16" s="468" t="s">
        <v>891</v>
      </c>
      <c r="C16" s="398">
        <v>7.5999999999999998E-2</v>
      </c>
      <c r="D16" s="462">
        <v>616651209</v>
      </c>
      <c r="E16" s="462">
        <v>462735.07</v>
      </c>
      <c r="F16" s="394">
        <v>201</v>
      </c>
      <c r="G16" s="394">
        <v>0</v>
      </c>
      <c r="H16" s="394">
        <v>0</v>
      </c>
      <c r="I16" s="394">
        <v>0</v>
      </c>
      <c r="J16" s="395">
        <f>SUM(F16:I16)</f>
        <v>201</v>
      </c>
    </row>
    <row r="17" spans="1:12" ht="14.25" x14ac:dyDescent="0.2">
      <c r="A17" s="55" t="s">
        <v>258</v>
      </c>
      <c r="B17" s="394">
        <v>0</v>
      </c>
      <c r="C17" s="398">
        <v>0</v>
      </c>
      <c r="D17" s="462">
        <v>0</v>
      </c>
      <c r="E17" s="462">
        <v>0</v>
      </c>
      <c r="F17" s="394">
        <v>0</v>
      </c>
      <c r="G17" s="394">
        <v>0</v>
      </c>
      <c r="H17" s="394">
        <v>0</v>
      </c>
      <c r="I17" s="394">
        <v>0</v>
      </c>
      <c r="J17" s="395">
        <f t="shared" si="0"/>
        <v>0</v>
      </c>
    </row>
    <row r="18" spans="1:12" ht="14.25" x14ac:dyDescent="0.2">
      <c r="A18" s="56" t="s">
        <v>869</v>
      </c>
      <c r="B18" s="451"/>
      <c r="C18" s="451"/>
      <c r="D18" s="463"/>
      <c r="E18" s="463"/>
      <c r="F18" s="451"/>
      <c r="G18" s="451"/>
      <c r="H18" s="451"/>
      <c r="I18" s="451"/>
      <c r="J18" s="451"/>
    </row>
    <row r="19" spans="1:12" ht="14.25" x14ac:dyDescent="0.2">
      <c r="A19" s="55" t="s">
        <v>870</v>
      </c>
      <c r="B19" s="394">
        <v>0</v>
      </c>
      <c r="C19" s="398">
        <v>0</v>
      </c>
      <c r="D19" s="462">
        <v>0</v>
      </c>
      <c r="E19" s="462">
        <v>0</v>
      </c>
      <c r="F19" s="394">
        <v>0</v>
      </c>
      <c r="G19" s="394">
        <v>0</v>
      </c>
      <c r="H19" s="394">
        <v>0</v>
      </c>
      <c r="I19" s="394">
        <v>0</v>
      </c>
      <c r="J19" s="395">
        <f t="shared" si="0"/>
        <v>0</v>
      </c>
    </row>
    <row r="20" spans="1:12" ht="14.25" x14ac:dyDescent="0.2">
      <c r="A20" s="55" t="s">
        <v>871</v>
      </c>
      <c r="B20" s="394">
        <v>0</v>
      </c>
      <c r="C20" s="398">
        <v>0</v>
      </c>
      <c r="D20" s="462">
        <v>0</v>
      </c>
      <c r="E20" s="462">
        <v>0</v>
      </c>
      <c r="F20" s="394">
        <v>0</v>
      </c>
      <c r="G20" s="394">
        <v>0</v>
      </c>
      <c r="H20" s="394">
        <v>0</v>
      </c>
      <c r="I20" s="394">
        <v>0</v>
      </c>
      <c r="J20" s="395">
        <f t="shared" si="0"/>
        <v>0</v>
      </c>
    </row>
    <row r="21" spans="1:12" ht="14.25" x14ac:dyDescent="0.2">
      <c r="A21" s="55" t="s">
        <v>872</v>
      </c>
      <c r="B21" s="394">
        <v>0</v>
      </c>
      <c r="C21" s="398">
        <v>0</v>
      </c>
      <c r="D21" s="462">
        <v>0</v>
      </c>
      <c r="E21" s="462">
        <v>0</v>
      </c>
      <c r="F21" s="394">
        <v>0</v>
      </c>
      <c r="G21" s="394">
        <v>0</v>
      </c>
      <c r="H21" s="394">
        <v>0</v>
      </c>
      <c r="I21" s="394">
        <v>0</v>
      </c>
      <c r="J21" s="395">
        <f t="shared" si="0"/>
        <v>0</v>
      </c>
    </row>
    <row r="22" spans="1:12" ht="14.25" x14ac:dyDescent="0.2">
      <c r="A22" s="56" t="s">
        <v>263</v>
      </c>
      <c r="B22" s="451"/>
      <c r="C22" s="451"/>
      <c r="D22" s="463"/>
      <c r="E22" s="463"/>
      <c r="F22" s="451"/>
      <c r="G22" s="451"/>
      <c r="H22" s="451"/>
      <c r="I22" s="451"/>
      <c r="J22" s="451"/>
    </row>
    <row r="23" spans="1:12" ht="14.25" x14ac:dyDescent="0.2">
      <c r="A23" s="55" t="s">
        <v>237</v>
      </c>
      <c r="B23" s="468" t="s">
        <v>892</v>
      </c>
      <c r="C23" s="398">
        <v>0</v>
      </c>
      <c r="D23" s="462">
        <v>92143284</v>
      </c>
      <c r="E23" s="462">
        <v>69236.460000000006</v>
      </c>
      <c r="F23" s="394">
        <v>44</v>
      </c>
      <c r="G23" s="394">
        <v>0</v>
      </c>
      <c r="H23" s="394">
        <v>0</v>
      </c>
      <c r="I23" s="394">
        <v>0</v>
      </c>
      <c r="J23" s="395">
        <f t="shared" si="0"/>
        <v>44</v>
      </c>
    </row>
    <row r="24" spans="1:12" ht="14.25" x14ac:dyDescent="0.2">
      <c r="A24" s="55" t="s">
        <v>238</v>
      </c>
      <c r="B24" s="394">
        <v>0</v>
      </c>
      <c r="C24" s="398">
        <v>0</v>
      </c>
      <c r="D24" s="462">
        <v>0</v>
      </c>
      <c r="E24" s="462">
        <v>0</v>
      </c>
      <c r="F24" s="394">
        <v>0</v>
      </c>
      <c r="G24" s="394">
        <v>0</v>
      </c>
      <c r="H24" s="394">
        <v>0</v>
      </c>
      <c r="I24" s="394">
        <v>0</v>
      </c>
      <c r="J24" s="395">
        <f t="shared" si="0"/>
        <v>0</v>
      </c>
    </row>
    <row r="25" spans="1:12" ht="14.25" x14ac:dyDescent="0.2">
      <c r="A25" s="55" t="s">
        <v>259</v>
      </c>
      <c r="B25" s="394">
        <v>0</v>
      </c>
      <c r="C25" s="398">
        <v>0</v>
      </c>
      <c r="D25" s="462">
        <v>0</v>
      </c>
      <c r="E25" s="462">
        <v>0</v>
      </c>
      <c r="F25" s="394">
        <v>0</v>
      </c>
      <c r="G25" s="394">
        <v>0</v>
      </c>
      <c r="H25" s="394">
        <v>0</v>
      </c>
      <c r="I25" s="394">
        <v>0</v>
      </c>
      <c r="J25" s="395">
        <f t="shared" si="0"/>
        <v>0</v>
      </c>
    </row>
    <row r="26" spans="1:12" s="11" customFormat="1" ht="15.75" x14ac:dyDescent="0.25">
      <c r="A26" s="396" t="s">
        <v>142</v>
      </c>
      <c r="B26" s="390"/>
      <c r="C26" s="390"/>
      <c r="D26" s="464">
        <f t="shared" ref="D26:I26" si="1">SUM(D10:D25)</f>
        <v>708794493</v>
      </c>
      <c r="E26" s="464">
        <f t="shared" si="1"/>
        <v>531971.53</v>
      </c>
      <c r="F26" s="264">
        <f t="shared" si="1"/>
        <v>245</v>
      </c>
      <c r="G26" s="264">
        <f t="shared" si="1"/>
        <v>0</v>
      </c>
      <c r="H26" s="264">
        <f t="shared" si="1"/>
        <v>0</v>
      </c>
      <c r="I26" s="264">
        <f t="shared" si="1"/>
        <v>0</v>
      </c>
      <c r="J26" s="395">
        <f t="shared" si="0"/>
        <v>245</v>
      </c>
      <c r="L26" s="41"/>
    </row>
    <row r="27" spans="1:12" x14ac:dyDescent="0.2">
      <c r="A27" s="56" t="s">
        <v>509</v>
      </c>
      <c r="B27" s="451"/>
      <c r="C27" s="451"/>
      <c r="D27" s="463"/>
      <c r="E27" s="463"/>
      <c r="F27" s="451"/>
      <c r="G27" s="451"/>
      <c r="H27" s="451"/>
      <c r="I27" s="451"/>
      <c r="J27" s="451"/>
    </row>
    <row r="28" spans="1:12" ht="14.25" customHeight="1" x14ac:dyDescent="0.2">
      <c r="A28" s="55" t="s">
        <v>334</v>
      </c>
      <c r="B28" s="451"/>
      <c r="C28" s="451"/>
      <c r="D28" s="463"/>
      <c r="E28" s="463"/>
      <c r="F28" s="451"/>
      <c r="G28" s="451"/>
      <c r="H28" s="451"/>
      <c r="I28" s="451"/>
      <c r="J28" s="451"/>
    </row>
    <row r="29" spans="1:12" ht="14.25" customHeight="1" x14ac:dyDescent="0.2">
      <c r="A29" s="55" t="s">
        <v>260</v>
      </c>
      <c r="B29" s="468" t="s">
        <v>112</v>
      </c>
      <c r="C29" s="398">
        <v>6.9000000000000006E-2</v>
      </c>
      <c r="D29" s="465">
        <v>2247644524</v>
      </c>
      <c r="E29" s="465">
        <v>1883526.11</v>
      </c>
      <c r="F29" s="256">
        <v>221</v>
      </c>
      <c r="G29" s="256">
        <v>0</v>
      </c>
      <c r="H29" s="256">
        <v>0</v>
      </c>
      <c r="I29" s="256">
        <v>0</v>
      </c>
      <c r="J29" s="395">
        <f>SUM(F29:I29)</f>
        <v>221</v>
      </c>
    </row>
    <row r="30" spans="1:12" ht="14.25" x14ac:dyDescent="0.2">
      <c r="A30" s="55" t="s">
        <v>425</v>
      </c>
      <c r="B30" s="394">
        <v>0</v>
      </c>
      <c r="C30" s="398">
        <v>0</v>
      </c>
      <c r="D30" s="465">
        <v>0</v>
      </c>
      <c r="E30" s="465">
        <v>0</v>
      </c>
      <c r="F30" s="256">
        <v>0</v>
      </c>
      <c r="G30" s="256">
        <v>0</v>
      </c>
      <c r="H30" s="256">
        <v>0</v>
      </c>
      <c r="I30" s="256">
        <v>0</v>
      </c>
      <c r="J30" s="395">
        <f>SUM(F30:I30)</f>
        <v>0</v>
      </c>
    </row>
    <row r="31" spans="1:12" ht="15" customHeight="1" x14ac:dyDescent="0.2">
      <c r="A31" s="55" t="s">
        <v>426</v>
      </c>
      <c r="B31" s="394">
        <v>0</v>
      </c>
      <c r="C31" s="398">
        <v>0</v>
      </c>
      <c r="D31" s="465">
        <v>0</v>
      </c>
      <c r="E31" s="465">
        <v>0</v>
      </c>
      <c r="F31" s="256">
        <v>0</v>
      </c>
      <c r="G31" s="256">
        <v>0</v>
      </c>
      <c r="H31" s="256">
        <v>0</v>
      </c>
      <c r="I31" s="256">
        <v>0</v>
      </c>
      <c r="J31" s="395">
        <f>SUM(F31:I31)</f>
        <v>0</v>
      </c>
    </row>
    <row r="32" spans="1:12" s="11" customFormat="1" ht="15.75" x14ac:dyDescent="0.25">
      <c r="A32" s="397" t="s">
        <v>143</v>
      </c>
      <c r="B32" s="390"/>
      <c r="C32" s="390"/>
      <c r="D32" s="464">
        <f t="shared" ref="D32:J32" si="2">SUM(D27:D31)</f>
        <v>2247644524</v>
      </c>
      <c r="E32" s="464">
        <f t="shared" si="2"/>
        <v>1883526.11</v>
      </c>
      <c r="F32" s="264">
        <f t="shared" si="2"/>
        <v>221</v>
      </c>
      <c r="G32" s="264">
        <f t="shared" si="2"/>
        <v>0</v>
      </c>
      <c r="H32" s="264">
        <f t="shared" si="2"/>
        <v>0</v>
      </c>
      <c r="I32" s="264">
        <f t="shared" si="2"/>
        <v>0</v>
      </c>
      <c r="J32" s="264">
        <f t="shared" si="2"/>
        <v>221</v>
      </c>
      <c r="L32" s="41"/>
    </row>
    <row r="33" spans="1:12" ht="25.5" customHeight="1" x14ac:dyDescent="0.2">
      <c r="A33" s="47" t="s">
        <v>216</v>
      </c>
      <c r="D33" s="12"/>
      <c r="E33" s="12"/>
      <c r="F33" s="12"/>
    </row>
    <row r="34" spans="1:12" ht="40.5" customHeight="1" x14ac:dyDescent="0.2">
      <c r="A34" s="558" t="s">
        <v>377</v>
      </c>
      <c r="B34" s="558"/>
      <c r="C34" s="558"/>
      <c r="D34" s="558"/>
      <c r="E34" s="558"/>
      <c r="F34" s="558"/>
      <c r="I34" s="39"/>
      <c r="L34" s="4"/>
    </row>
    <row r="35" spans="1:12" ht="34.5" customHeight="1" x14ac:dyDescent="0.2">
      <c r="A35" s="251" t="s">
        <v>424</v>
      </c>
      <c r="D35" s="12"/>
      <c r="E35" s="12"/>
      <c r="F35" s="12"/>
      <c r="I35" s="39"/>
      <c r="L35" s="4"/>
    </row>
    <row r="36" spans="1:12" ht="38.25" customHeight="1" x14ac:dyDescent="0.2">
      <c r="A36" s="546" t="s">
        <v>223</v>
      </c>
      <c r="B36" s="547"/>
      <c r="C36" s="547"/>
      <c r="D36" s="547"/>
      <c r="E36" s="547"/>
      <c r="F36" s="548"/>
      <c r="G36" s="54"/>
      <c r="H36" s="54"/>
      <c r="I36" s="39"/>
      <c r="L36" s="4"/>
    </row>
    <row r="37" spans="1:12" ht="50.25" customHeight="1" x14ac:dyDescent="0.2">
      <c r="A37" s="549" t="s">
        <v>907</v>
      </c>
      <c r="B37" s="550"/>
      <c r="C37" s="550"/>
      <c r="D37" s="550"/>
      <c r="E37" s="550"/>
      <c r="F37" s="551"/>
      <c r="G37" s="54"/>
      <c r="H37" s="54"/>
      <c r="I37" s="39"/>
      <c r="L37" s="4"/>
    </row>
    <row r="38" spans="1:12" ht="50.25" customHeight="1" x14ac:dyDescent="0.2">
      <c r="A38" s="552"/>
      <c r="B38" s="553"/>
      <c r="C38" s="553"/>
      <c r="D38" s="553"/>
      <c r="E38" s="553"/>
      <c r="F38" s="554"/>
      <c r="G38" s="54"/>
      <c r="H38" s="54"/>
      <c r="I38" s="39"/>
      <c r="L38" s="4"/>
    </row>
    <row r="39" spans="1:12" ht="30" customHeight="1" x14ac:dyDescent="0.2">
      <c r="A39" s="49"/>
      <c r="B39" s="49"/>
      <c r="C39" s="49"/>
      <c r="D39" s="49"/>
      <c r="E39" s="49"/>
      <c r="F39" s="49"/>
      <c r="G39" s="54"/>
      <c r="H39" s="54"/>
      <c r="I39" s="39"/>
      <c r="L39" s="4"/>
    </row>
    <row r="40" spans="1:12" ht="41.25" customHeight="1" x14ac:dyDescent="0.2">
      <c r="A40" s="555" t="s">
        <v>239</v>
      </c>
      <c r="B40" s="556"/>
      <c r="C40" s="556"/>
      <c r="D40" s="556"/>
      <c r="E40" s="556"/>
      <c r="F40" s="557"/>
      <c r="G40" s="54"/>
      <c r="H40" s="54"/>
      <c r="I40" s="39"/>
      <c r="L40" s="4"/>
    </row>
    <row r="41" spans="1:12" ht="42" customHeight="1" x14ac:dyDescent="0.2">
      <c r="A41" s="549" t="s">
        <v>893</v>
      </c>
      <c r="B41" s="550"/>
      <c r="C41" s="550"/>
      <c r="D41" s="550"/>
      <c r="E41" s="550"/>
      <c r="F41" s="551"/>
      <c r="G41" s="54"/>
      <c r="H41" s="54"/>
      <c r="I41" s="39"/>
      <c r="L41" s="4"/>
    </row>
    <row r="42" spans="1:12" ht="42" customHeight="1" x14ac:dyDescent="0.2">
      <c r="A42" s="552"/>
      <c r="B42" s="553"/>
      <c r="C42" s="553"/>
      <c r="D42" s="553"/>
      <c r="E42" s="553"/>
      <c r="F42" s="554"/>
      <c r="G42" s="54"/>
      <c r="H42" s="54"/>
      <c r="I42" s="39"/>
      <c r="L42" s="4"/>
    </row>
    <row r="43" spans="1:12" x14ac:dyDescent="0.2">
      <c r="A43" s="12"/>
      <c r="D43" s="12"/>
      <c r="E43" s="12"/>
      <c r="F43" s="12"/>
      <c r="G43" s="54"/>
      <c r="H43" s="54"/>
      <c r="I43" s="39"/>
      <c r="L43" s="4"/>
    </row>
    <row r="44" spans="1:12" x14ac:dyDescent="0.2">
      <c r="A44" s="533" t="s">
        <v>217</v>
      </c>
      <c r="B44" s="534"/>
      <c r="C44" s="534"/>
      <c r="D44" s="534"/>
      <c r="E44" s="534"/>
      <c r="F44" s="535"/>
      <c r="G44" s="54"/>
      <c r="H44" s="54"/>
    </row>
    <row r="45" spans="1:12" ht="50.25" customHeight="1" x14ac:dyDescent="0.2">
      <c r="A45" s="520" t="s">
        <v>908</v>
      </c>
      <c r="B45" s="536"/>
      <c r="C45" s="536"/>
      <c r="D45" s="536"/>
      <c r="E45" s="536"/>
      <c r="F45" s="537"/>
      <c r="G45" s="54"/>
      <c r="H45" s="54"/>
    </row>
    <row r="46" spans="1:12" ht="50.25" customHeight="1" x14ac:dyDescent="0.2">
      <c r="A46" s="538"/>
      <c r="B46" s="539"/>
      <c r="C46" s="539"/>
      <c r="D46" s="539"/>
      <c r="E46" s="539"/>
      <c r="F46" s="540"/>
      <c r="G46" s="54"/>
      <c r="H46" s="54"/>
    </row>
    <row r="47" spans="1:12" x14ac:dyDescent="0.2"/>
  </sheetData>
  <sheetProtection algorithmName="SHA-512" hashValue="+EmZyAZNJxkr1NLtZKBsSjY97Y3wnDH61BXzALYPegNHkFXq5aAlGddWYwIFN+sqy3d98yH2sdWyxrd1X6ohoQ==" saltValue="NF//t4u4DdEUNnI2KOeX3g==" spinCount="100000" sheet="1" objects="1" scenarios="1" sort="0"/>
  <customSheetViews>
    <customSheetView guid="{F9B0EF6A-EDAD-43FD-9C3C-2B5A9DD114F5}" scale="85" fitToPage="1" printArea="1">
      <pane ySplit="2" topLeftCell="A3" activePane="bottomLeft" state="frozen"/>
      <selection pane="bottomLeft" activeCell="A30" sqref="A30"/>
      <pageMargins left="0.75" right="0.75" top="1" bottom="1" header="0.5" footer="0.5"/>
      <pageSetup paperSize="9" scale="78" orientation="landscape" r:id="rId1"/>
      <headerFooter alignWithMargins="0">
        <oddHeader>&amp;L&amp;F&amp;C&amp;A</oddHeader>
        <oddFooter>&amp;LTemplate v3 ext&amp;CPage &amp;P of &amp;N</oddFooter>
      </headerFooter>
    </customSheetView>
  </customSheetViews>
  <mergeCells count="10">
    <mergeCell ref="A44:F44"/>
    <mergeCell ref="A45:F46"/>
    <mergeCell ref="D8:E8"/>
    <mergeCell ref="F8:J8"/>
    <mergeCell ref="A7:J7"/>
    <mergeCell ref="A36:F36"/>
    <mergeCell ref="A37:F38"/>
    <mergeCell ref="A40:F40"/>
    <mergeCell ref="A41:F42"/>
    <mergeCell ref="A34:F34"/>
  </mergeCells>
  <phoneticPr fontId="0" type="noConversion"/>
  <dataValidations count="3">
    <dataValidation type="decimal" allowBlank="1" showInputMessage="1" showErrorMessage="1" sqref="C23:C25 C11:C13 C15:C17 C19:C21 C29:C31">
      <formula1>0</formula1>
      <formula2>100</formula2>
    </dataValidation>
    <dataValidation type="decimal" allowBlank="1" showInputMessage="1" showErrorMessage="1" sqref="D11:E13 D15:E17 D19:E21 D23:E26 D29:E32">
      <formula1>0</formula1>
      <formula2>10000000000000</formula2>
    </dataValidation>
    <dataValidation type="whole" allowBlank="1" showInputMessage="1" showErrorMessage="1" sqref="F11:J13 F15:J17 F19:J21 F23:J26 F29:J32">
      <formula1>0</formula1>
      <formula2>10000000000</formula2>
    </dataValidation>
  </dataValidations>
  <hyperlinks>
    <hyperlink ref="K1" location="'Submission Report'!A1" display="&lt;-- GO BACK"/>
  </hyperlinks>
  <pageMargins left="0.75" right="0.75" top="1" bottom="1" header="0.5" footer="0.5"/>
  <pageSetup paperSize="9" scale="48" orientation="landscape" r:id="rId2"/>
  <headerFooter alignWithMargins="0">
    <oddHeader>&amp;L&amp;F&amp;C&amp;A</oddHeader>
    <oddFooter>&amp;LTemplate v3 ext&amp;CPage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Έγγραφο" ma:contentTypeID="0x010100B9571AFEA241BF438D3478A2CF99E8F3" ma:contentTypeVersion="9" ma:contentTypeDescription="Δημιουργία νέου εγγράφου" ma:contentTypeScope="" ma:versionID="f6e888e94b8d1f03d1f9c94cf4ec26dd">
  <xsd:schema xmlns:xsd="http://www.w3.org/2001/XMLSchema" xmlns:xs="http://www.w3.org/2001/XMLSchema" xmlns:p="http://schemas.microsoft.com/office/2006/metadata/properties" xmlns:ns3="79ae8e5f-ca34-41fc-bd67-fcf81962fe14" targetNamespace="http://schemas.microsoft.com/office/2006/metadata/properties" ma:root="true" ma:fieldsID="fae1fab43ba98503e6096ec81943fd12" ns3:_="">
    <xsd:import namespace="79ae8e5f-ca34-41fc-bd67-fcf81962fe1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ae8e5f-ca34-41fc-bd67-fcf81962fe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Τύπος περιεχομένου"/>
        <xsd:element ref="dc:title" minOccurs="0" maxOccurs="1" ma:index="4" ma:displayName="Τίτλο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02474A3-8AD7-41E0-8DBD-CBC1F4483B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ae8e5f-ca34-41fc-bd67-fcf81962fe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1A82EA-6BD5-46A0-8FE4-5C4E6C48C9A2}">
  <ds:schemaRefs>
    <ds:schemaRef ds:uri="http://schemas.microsoft.com/sharepoint/v3/contenttype/forms"/>
  </ds:schemaRefs>
</ds:datastoreItem>
</file>

<file path=customXml/itemProps3.xml><?xml version="1.0" encoding="utf-8"?>
<ds:datastoreItem xmlns:ds="http://schemas.openxmlformats.org/officeDocument/2006/customXml" ds:itemID="{E9D4A51A-19AF-4408-929A-C16869F8CA34}">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79ae8e5f-ca34-41fc-bd67-fcf81962fe14"/>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43</vt:i4>
      </vt:variant>
      <vt:variant>
        <vt:lpstr>Pomenované rozsahy</vt:lpstr>
      </vt:variant>
      <vt:variant>
        <vt:i4>43</vt:i4>
      </vt:variant>
    </vt:vector>
  </HeadingPairs>
  <TitlesOfParts>
    <vt:vector size="86" baseType="lpstr">
      <vt:lpstr>SysLists</vt:lpstr>
      <vt:lpstr>CheckList</vt:lpstr>
      <vt:lpstr>Introduction</vt:lpstr>
      <vt:lpstr>Instructions</vt:lpstr>
      <vt:lpstr>Methods&amp;Limits</vt:lpstr>
      <vt:lpstr>Contacts&amp;Annual Summary</vt:lpstr>
      <vt:lpstr>FQMS&amp;Sampling</vt:lpstr>
      <vt:lpstr>Detailed FQMS</vt:lpstr>
      <vt:lpstr>Sales</vt:lpstr>
      <vt:lpstr>Regional Petrol Sampling (S)</vt:lpstr>
      <vt:lpstr>Regional Petrol Sampling (W)</vt:lpstr>
      <vt:lpstr>Regional Diesel Sampling (S)</vt:lpstr>
      <vt:lpstr>Regional Diesel Sampling (W)</vt:lpstr>
      <vt:lpstr>Petrol (1)</vt:lpstr>
      <vt:lpstr>Petrol (2)</vt:lpstr>
      <vt:lpstr>Petrol (1+2)</vt:lpstr>
      <vt:lpstr>Petrol (3)</vt:lpstr>
      <vt:lpstr>Petrol (4)</vt:lpstr>
      <vt:lpstr>Petrol (3+4)</vt:lpstr>
      <vt:lpstr>Petrol (5)</vt:lpstr>
      <vt:lpstr>Petrol (6)</vt:lpstr>
      <vt:lpstr>Petrol (5+6)</vt:lpstr>
      <vt:lpstr>Petrol (7)</vt:lpstr>
      <vt:lpstr>Petrol (8)</vt:lpstr>
      <vt:lpstr>Petrol (7+8)</vt:lpstr>
      <vt:lpstr>Petrol (9)</vt:lpstr>
      <vt:lpstr>Petrol (10)</vt:lpstr>
      <vt:lpstr>Petrol (9+10)</vt:lpstr>
      <vt:lpstr>Diesel (1)</vt:lpstr>
      <vt:lpstr>Diesel (2)</vt:lpstr>
      <vt:lpstr>Diesel (1+2)</vt:lpstr>
      <vt:lpstr>Diesel (3)</vt:lpstr>
      <vt:lpstr>Diesel (4)</vt:lpstr>
      <vt:lpstr>Diesel (3+4)</vt:lpstr>
      <vt:lpstr>Diesel (5)</vt:lpstr>
      <vt:lpstr>Diesel (6)</vt:lpstr>
      <vt:lpstr>Diesel (5+6)</vt:lpstr>
      <vt:lpstr>Diesel (7)</vt:lpstr>
      <vt:lpstr>Diesel (8)</vt:lpstr>
      <vt:lpstr>Diesel (7+8)</vt:lpstr>
      <vt:lpstr>Diesel (9)</vt:lpstr>
      <vt:lpstr>Diesel (10)</vt:lpstr>
      <vt:lpstr>Diesel (9+10)</vt:lpstr>
      <vt:lpstr>Country</vt:lpstr>
      <vt:lpstr>countryDetail</vt:lpstr>
      <vt:lpstr>dTonnes</vt:lpstr>
      <vt:lpstr>nCountry</vt:lpstr>
      <vt:lpstr>'Diesel (1)'!Oblasť_tlače</vt:lpstr>
      <vt:lpstr>'Diesel (1+2)'!Oblasť_tlače</vt:lpstr>
      <vt:lpstr>'Diesel (10)'!Oblasť_tlače</vt:lpstr>
      <vt:lpstr>'Diesel (2)'!Oblasť_tlače</vt:lpstr>
      <vt:lpstr>'Diesel (3)'!Oblasť_tlače</vt:lpstr>
      <vt:lpstr>'Diesel (3+4)'!Oblasť_tlače</vt:lpstr>
      <vt:lpstr>'Diesel (4)'!Oblasť_tlače</vt:lpstr>
      <vt:lpstr>'Diesel (5)'!Oblasť_tlače</vt:lpstr>
      <vt:lpstr>'Diesel (5+6)'!Oblasť_tlače</vt:lpstr>
      <vt:lpstr>'Diesel (6)'!Oblasť_tlače</vt:lpstr>
      <vt:lpstr>'Diesel (7)'!Oblasť_tlače</vt:lpstr>
      <vt:lpstr>'Diesel (7+8)'!Oblasť_tlače</vt:lpstr>
      <vt:lpstr>'Diesel (8)'!Oblasť_tlače</vt:lpstr>
      <vt:lpstr>'Diesel (9)'!Oblasť_tlače</vt:lpstr>
      <vt:lpstr>'Diesel (9+10)'!Oblasť_tlače</vt:lpstr>
      <vt:lpstr>'FQMS&amp;Sampling'!Oblasť_tlače</vt:lpstr>
      <vt:lpstr>'Methods&amp;Limits'!Oblasť_tlače</vt:lpstr>
      <vt:lpstr>'Petrol (1)'!Oblasť_tlače</vt:lpstr>
      <vt:lpstr>'Petrol (1+2)'!Oblasť_tlače</vt:lpstr>
      <vt:lpstr>'Petrol (10)'!Oblasť_tlače</vt:lpstr>
      <vt:lpstr>'Petrol (2)'!Oblasť_tlače</vt:lpstr>
      <vt:lpstr>'Petrol (3)'!Oblasť_tlače</vt:lpstr>
      <vt:lpstr>'Petrol (3+4)'!Oblasť_tlače</vt:lpstr>
      <vt:lpstr>'Petrol (4)'!Oblasť_tlače</vt:lpstr>
      <vt:lpstr>'Petrol (5)'!Oblasť_tlače</vt:lpstr>
      <vt:lpstr>'Petrol (5+6)'!Oblasť_tlače</vt:lpstr>
      <vt:lpstr>'Petrol (6)'!Oblasť_tlače</vt:lpstr>
      <vt:lpstr>'Petrol (7)'!Oblasť_tlače</vt:lpstr>
      <vt:lpstr>'Petrol (7+8)'!Oblasť_tlače</vt:lpstr>
      <vt:lpstr>'Petrol (8)'!Oblasť_tlače</vt:lpstr>
      <vt:lpstr>'Petrol (9)'!Oblasť_tlače</vt:lpstr>
      <vt:lpstr>'Petrol (9+10)'!Oblasť_tlače</vt:lpstr>
      <vt:lpstr>'Regional Diesel Sampling (S)'!Oblasť_tlače</vt:lpstr>
      <vt:lpstr>'Regional Diesel Sampling (W)'!Oblasť_tlače</vt:lpstr>
      <vt:lpstr>'Regional Petrol Sampling (S)'!Oblasť_tlače</vt:lpstr>
      <vt:lpstr>'Regional Petrol Sampling (W)'!Oblasť_tlače</vt:lpstr>
      <vt:lpstr>Sales!Oblasť_tlače</vt:lpstr>
      <vt:lpstr>pTonnes</vt:lpstr>
      <vt:lpstr>ReportingYear</vt:lpstr>
    </vt:vector>
  </TitlesOfParts>
  <Company>AEA Technology plc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 A Hill (AEAT)</dc:creator>
  <cp:lastModifiedBy>Verešová Andrea</cp:lastModifiedBy>
  <cp:lastPrinted>2017-04-11T12:35:16Z</cp:lastPrinted>
  <dcterms:created xsi:type="dcterms:W3CDTF">2003-03-06T09:21:27Z</dcterms:created>
  <dcterms:modified xsi:type="dcterms:W3CDTF">2021-08-20T12:11:01Z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0x010100B9571AFEA241BF438D3478A2CF99E8F3</vt:lpwstr>
  </property>
</Properties>
</file>